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82" activeTab="2"/>
  </bookViews>
  <sheets>
    <sheet name="HLM - mladší" sheetId="1" r:id="rId1"/>
    <sheet name="HLM - starší" sheetId="2" r:id="rId2"/>
    <sheet name="8. kolo - Bohuslavice" sheetId="3" r:id="rId3"/>
    <sheet name="2. kolo - Markvartovice" sheetId="4" r:id="rId4"/>
    <sheet name="7. kolo - Bobrovníky" sheetId="5" r:id="rId5"/>
    <sheet name="6. kolo - Dobroslavice" sheetId="6" r:id="rId6"/>
    <sheet name="5. kolo - Darkovice" sheetId="7" r:id="rId7"/>
    <sheet name="4. kolo - Dobroslavice" sheetId="8" r:id="rId8"/>
    <sheet name="1. kolo - Děhylov" sheetId="9" r:id="rId9"/>
    <sheet name="3. kolo - Závada" sheetId="10" r:id="rId10"/>
    <sheet name="Bodové hodnocení" sheetId="11" r:id="rId11"/>
  </sheets>
  <definedNames>
    <definedName name="_xlnm.Print_Area" localSheetId="8">'1. kolo - Děhylov'!$A$1:$S$29</definedName>
    <definedName name="_xlnm.Print_Area" localSheetId="3">'2. kolo - Markvartovice'!$A$1:$S$34</definedName>
    <definedName name="_xlnm.Print_Area" localSheetId="9">'3. kolo - Závada'!$A$1:$S$36</definedName>
    <definedName name="_xlnm.Print_Area" localSheetId="7">'4. kolo - Dobroslavice'!$A$1:$J$30</definedName>
    <definedName name="_xlnm.Print_Area" localSheetId="6">'5. kolo - Darkovice'!$A$1:$S$31</definedName>
    <definedName name="_xlnm.Print_Area" localSheetId="5">'6. kolo - Dobroslavice'!$A$1:$Q$31</definedName>
    <definedName name="_xlnm.Print_Area" localSheetId="4">'7. kolo - Bobrovníky'!$A$1:$S$33</definedName>
    <definedName name="_xlnm.Print_Area" localSheetId="2">'8. kolo - Bohuslavice'!$A$1:$S$31</definedName>
    <definedName name="_xlnm.Print_Area" localSheetId="0">'HLM - mladší'!$A$1:$L$18</definedName>
    <definedName name="_xlnm.Print_Area" localSheetId="1">'HLM - starší'!$A$1:$L$18</definedName>
  </definedNames>
  <calcPr fullCalcOnLoad="1"/>
</workbook>
</file>

<file path=xl/sharedStrings.xml><?xml version="1.0" encoding="utf-8"?>
<sst xmlns="http://schemas.openxmlformats.org/spreadsheetml/2006/main" count="865" uniqueCount="84">
  <si>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</si>
  <si>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</si>
  <si>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</si>
  <si>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</si>
  <si>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</si>
  <si>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</si>
  <si>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</si>
  <si>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</si>
  <si>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</si>
  <si>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</si>
  <si>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</si>
  <si>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</si>
  <si>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</si>
  <si>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</si>
  <si>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</si>
  <si>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</si>
  <si>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</si>
  <si>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</si>
  <si>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</si>
  <si>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</si>
  <si>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</si>
  <si>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</si>
  <si>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</si>
  <si>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</si>
  <si>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</si>
  <si>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</si>
  <si>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</si>
  <si>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</si>
  <si>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</si>
  <si>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12.</t>
  </si>
  <si>
    <t>Jilešovice</t>
  </si>
  <si>
    <t>13.</t>
  </si>
  <si>
    <t>Mladší</t>
  </si>
  <si>
    <t>PÚ</t>
  </si>
  <si>
    <t>Štafeta 4x60 m</t>
  </si>
  <si>
    <t>Součet umístění</t>
  </si>
  <si>
    <t>Pořadí</t>
  </si>
  <si>
    <t>Body</t>
  </si>
  <si>
    <t>st.č.</t>
  </si>
  <si>
    <t>Pravý</t>
  </si>
  <si>
    <t>Levý</t>
  </si>
  <si>
    <t>Výsledný čas</t>
  </si>
  <si>
    <t>Umístění</t>
  </si>
  <si>
    <t>1. čas</t>
  </si>
  <si>
    <t>2.čas</t>
  </si>
  <si>
    <t>Starší</t>
  </si>
  <si>
    <t>Štafeta dvojic</t>
  </si>
  <si>
    <t>trestné</t>
  </si>
  <si>
    <t>Štafeta mix</t>
  </si>
  <si>
    <t>Uzlová štafeta</t>
  </si>
  <si>
    <t>1. pokus</t>
  </si>
  <si>
    <t>2. pokus</t>
  </si>
  <si>
    <t>St. č.</t>
  </si>
  <si>
    <t>čas</t>
  </si>
  <si>
    <t>Tr. b.</t>
  </si>
  <si>
    <t>2. čas</t>
  </si>
  <si>
    <t>14.</t>
  </si>
  <si>
    <t>Družstva mladší žáci</t>
  </si>
  <si>
    <t>poř.</t>
  </si>
  <si>
    <t>3. čas</t>
  </si>
  <si>
    <t>4. čas</t>
  </si>
  <si>
    <t>5. čas</t>
  </si>
  <si>
    <t>součet 5t</t>
  </si>
  <si>
    <t>Pořádi</t>
  </si>
  <si>
    <t>Družstva starší žáci</t>
  </si>
  <si>
    <t>Místo</t>
  </si>
  <si>
    <t>Bělá</t>
  </si>
  <si>
    <t>Lugeřovice</t>
  </si>
  <si>
    <t>15.</t>
  </si>
  <si>
    <t>Hlučínská Liga Mládeže 2021/2022 - starší žáci</t>
  </si>
  <si>
    <t>1. kolo Hlučínské ligy mládeže - Děhylov 5.9.2021</t>
  </si>
  <si>
    <t>3. kolo Hlučínské ligy mládeže -  Závada 26.9.2021</t>
  </si>
  <si>
    <t>5. kolo Hlučínské ligy mládeže - Darkovice 14.11.2021</t>
  </si>
  <si>
    <t>6. kolo Hlučínské ligy mládeže - Dobroslavice 24.4.2022</t>
  </si>
  <si>
    <t>7. kolo Hlučínské ligy mládeže - Bobrovníky 15.5.2022</t>
  </si>
  <si>
    <t>8. kolo Hlučínské ligy mládeže - Bohuslavice 19.6.2022</t>
  </si>
  <si>
    <t>N</t>
  </si>
  <si>
    <t>4. kolo Hlučínské ligy mládeže - Dobroslavice 28. 9. 2021</t>
  </si>
  <si>
    <t>108, 61</t>
  </si>
  <si>
    <t>219, 14</t>
  </si>
  <si>
    <t>87,5,</t>
  </si>
  <si>
    <t>Hlučínská Liga Mládeže 2021/2022 - mladší žáci</t>
  </si>
  <si>
    <t>ZRUŠENO</t>
  </si>
  <si>
    <t>2. kolo Hlučínské ligy mládeže - Markvartovice 5.6.2022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</si>
</sst>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  <numFmt numFmtId="173" formatCode="mm:ss.000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rgb="FF000000"/>
      </top>
      <bottom style="medium">
        <color indexed="8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3" fillId="33" borderId="11" xfId="45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center" vertical="center"/>
      <protection/>
    </xf>
    <xf numFmtId="0" fontId="3" fillId="0" borderId="12" xfId="4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33" borderId="13" xfId="45" applyFont="1" applyFill="1" applyBorder="1" applyAlignment="1">
      <alignment vertical="center"/>
      <protection/>
    </xf>
    <xf numFmtId="0" fontId="5" fillId="33" borderId="14" xfId="45" applyFont="1" applyFill="1" applyBorder="1" applyAlignment="1">
      <alignment vertical="center"/>
      <protection/>
    </xf>
    <xf numFmtId="0" fontId="5" fillId="33" borderId="15" xfId="45" applyFont="1" applyFill="1" applyBorder="1" applyAlignment="1">
      <alignment horizontal="center" wrapText="1"/>
      <protection/>
    </xf>
    <xf numFmtId="0" fontId="5" fillId="33" borderId="13" xfId="45" applyFont="1" applyFill="1" applyBorder="1" applyAlignment="1">
      <alignment horizontal="center" wrapText="1"/>
      <protection/>
    </xf>
    <xf numFmtId="0" fontId="5" fillId="33" borderId="16" xfId="45" applyFont="1" applyFill="1" applyBorder="1" applyAlignment="1">
      <alignment horizontal="center" wrapText="1"/>
      <protection/>
    </xf>
    <xf numFmtId="0" fontId="5" fillId="33" borderId="17" xfId="45" applyFont="1" applyFill="1" applyBorder="1" applyAlignment="1">
      <alignment horizontal="center" wrapText="1"/>
      <protection/>
    </xf>
    <xf numFmtId="0" fontId="5" fillId="33" borderId="18" xfId="45" applyFont="1" applyFill="1" applyBorder="1" applyAlignment="1">
      <alignment vertical="center"/>
      <protection/>
    </xf>
    <xf numFmtId="0" fontId="6" fillId="33" borderId="19" xfId="45" applyFont="1" applyFill="1" applyBorder="1" applyAlignment="1">
      <alignment horizontal="center" wrapText="1"/>
      <protection/>
    </xf>
    <xf numFmtId="0" fontId="5" fillId="33" borderId="20" xfId="45" applyFont="1" applyFill="1" applyBorder="1" applyAlignment="1">
      <alignment horizontal="center"/>
      <protection/>
    </xf>
    <xf numFmtId="0" fontId="5" fillId="0" borderId="20" xfId="45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33" borderId="21" xfId="45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/>
    </xf>
    <xf numFmtId="0" fontId="5" fillId="33" borderId="23" xfId="45" applyFont="1" applyFill="1" applyBorder="1" applyAlignment="1">
      <alignment horizontal="center"/>
      <protection/>
    </xf>
    <xf numFmtId="0" fontId="5" fillId="0" borderId="23" xfId="45" applyFont="1" applyFill="1" applyBorder="1" applyAlignment="1">
      <alignment horizontal="center"/>
      <protection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33" borderId="26" xfId="4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0" borderId="27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7" fillId="34" borderId="0" xfId="0" applyNumberFormat="1" applyFont="1" applyFill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47" fontId="7" fillId="33" borderId="3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0" fillId="0" borderId="28" xfId="0" applyFont="1" applyBorder="1" applyAlignment="1">
      <alignment/>
    </xf>
    <xf numFmtId="166" fontId="7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166" fontId="7" fillId="0" borderId="3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35" borderId="11" xfId="45" applyFont="1" applyFill="1" applyBorder="1" applyAlignment="1" applyProtection="1">
      <alignment horizontal="center" vertical="center"/>
      <protection/>
    </xf>
    <xf numFmtId="0" fontId="5" fillId="35" borderId="20" xfId="45" applyFont="1" applyFill="1" applyBorder="1" applyAlignment="1">
      <alignment horizontal="center"/>
      <protection/>
    </xf>
    <xf numFmtId="0" fontId="5" fillId="35" borderId="23" xfId="45" applyFont="1" applyFill="1" applyBorder="1" applyAlignment="1">
      <alignment horizontal="center"/>
      <protection/>
    </xf>
    <xf numFmtId="0" fontId="5" fillId="33" borderId="43" xfId="45" applyFont="1" applyFill="1" applyBorder="1" applyAlignment="1">
      <alignment vertical="center"/>
      <protection/>
    </xf>
    <xf numFmtId="0" fontId="5" fillId="33" borderId="44" xfId="45" applyFont="1" applyFill="1" applyBorder="1" applyAlignment="1">
      <alignment horizontal="center" wrapText="1"/>
      <protection/>
    </xf>
    <xf numFmtId="0" fontId="5" fillId="33" borderId="0" xfId="45" applyFont="1" applyFill="1" applyBorder="1" applyAlignment="1">
      <alignment horizontal="center" wrapText="1"/>
      <protection/>
    </xf>
    <xf numFmtId="0" fontId="7" fillId="0" borderId="45" xfId="0" applyFont="1" applyFill="1" applyBorder="1" applyAlignment="1">
      <alignment/>
    </xf>
    <xf numFmtId="0" fontId="19" fillId="36" borderId="41" xfId="0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horizontal="center" vertical="center"/>
    </xf>
    <xf numFmtId="0" fontId="20" fillId="36" borderId="38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2" fillId="36" borderId="3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14" fontId="5" fillId="33" borderId="47" xfId="45" applyNumberFormat="1" applyFont="1" applyFill="1" applyBorder="1" applyAlignment="1">
      <alignment horizontal="center" wrapText="1"/>
      <protection/>
    </xf>
    <xf numFmtId="0" fontId="5" fillId="33" borderId="28" xfId="45" applyFont="1" applyFill="1" applyBorder="1" applyAlignment="1">
      <alignment horizontal="center" wrapText="1"/>
      <protection/>
    </xf>
    <xf numFmtId="0" fontId="3" fillId="33" borderId="41" xfId="45" applyFont="1" applyFill="1" applyBorder="1" applyAlignment="1" applyProtection="1">
      <alignment horizontal="center" vertical="center"/>
      <protection/>
    </xf>
    <xf numFmtId="0" fontId="5" fillId="37" borderId="16" xfId="45" applyFont="1" applyFill="1" applyBorder="1" applyAlignment="1">
      <alignment horizontal="center" wrapText="1"/>
      <protection/>
    </xf>
    <xf numFmtId="14" fontId="5" fillId="37" borderId="48" xfId="45" applyNumberFormat="1" applyFont="1" applyFill="1" applyBorder="1" applyAlignment="1">
      <alignment horizontal="center" wrapText="1"/>
      <protection/>
    </xf>
    <xf numFmtId="0" fontId="5" fillId="0" borderId="33" xfId="45" applyFont="1" applyFill="1" applyBorder="1" applyAlignment="1">
      <alignment horizontal="center"/>
      <protection/>
    </xf>
    <xf numFmtId="0" fontId="5" fillId="33" borderId="30" xfId="45" applyFont="1" applyFill="1" applyBorder="1" applyAlignment="1">
      <alignment horizontal="center"/>
      <protection/>
    </xf>
    <xf numFmtId="0" fontId="5" fillId="0" borderId="30" xfId="45" applyFont="1" applyFill="1" applyBorder="1" applyAlignment="1">
      <alignment horizontal="center"/>
      <protection/>
    </xf>
    <xf numFmtId="0" fontId="5" fillId="35" borderId="30" xfId="45" applyFont="1" applyFill="1" applyBorder="1" applyAlignment="1">
      <alignment horizontal="center"/>
      <protection/>
    </xf>
    <xf numFmtId="0" fontId="5" fillId="0" borderId="29" xfId="45" applyFont="1" applyFill="1" applyBorder="1" applyAlignment="1">
      <alignment horizontal="center"/>
      <protection/>
    </xf>
    <xf numFmtId="0" fontId="5" fillId="0" borderId="27" xfId="45" applyFont="1" applyFill="1" applyBorder="1" applyAlignment="1">
      <alignment horizontal="center"/>
      <protection/>
    </xf>
    <xf numFmtId="0" fontId="3" fillId="0" borderId="49" xfId="0" applyFont="1" applyFill="1" applyBorder="1" applyAlignment="1">
      <alignment horizontal="center"/>
    </xf>
    <xf numFmtId="166" fontId="13" fillId="0" borderId="23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14" fontId="5" fillId="33" borderId="50" xfId="45" applyNumberFormat="1" applyFont="1" applyFill="1" applyBorder="1" applyAlignment="1">
      <alignment horizontal="center" wrapText="1"/>
      <protection/>
    </xf>
    <xf numFmtId="14" fontId="5" fillId="33" borderId="48" xfId="45" applyNumberFormat="1" applyFont="1" applyFill="1" applyBorder="1" applyAlignment="1">
      <alignment horizontal="center" wrapText="1"/>
      <protection/>
    </xf>
    <xf numFmtId="14" fontId="5" fillId="33" borderId="18" xfId="45" applyNumberFormat="1" applyFont="1" applyFill="1" applyBorder="1" applyAlignment="1">
      <alignment horizontal="center" wrapText="1"/>
      <protection/>
    </xf>
    <xf numFmtId="0" fontId="7" fillId="0" borderId="34" xfId="0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166" fontId="13" fillId="0" borderId="35" xfId="0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53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66" fontId="7" fillId="0" borderId="26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horizontal="center" vertical="center"/>
    </xf>
    <xf numFmtId="166" fontId="13" fillId="0" borderId="31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5" fillId="33" borderId="54" xfId="45" applyFont="1" applyFill="1" applyBorder="1" applyAlignment="1">
      <alignment horizontal="center"/>
      <protection/>
    </xf>
    <xf numFmtId="0" fontId="5" fillId="33" borderId="37" xfId="45" applyFont="1" applyFill="1" applyBorder="1" applyAlignment="1">
      <alignment horizontal="center"/>
      <protection/>
    </xf>
    <xf numFmtId="0" fontId="5" fillId="33" borderId="31" xfId="45" applyFont="1" applyFill="1" applyBorder="1" applyAlignment="1">
      <alignment horizontal="center"/>
      <protection/>
    </xf>
    <xf numFmtId="0" fontId="5" fillId="34" borderId="27" xfId="45" applyFont="1" applyFill="1" applyBorder="1" applyAlignment="1">
      <alignment horizontal="center"/>
      <protection/>
    </xf>
    <xf numFmtId="0" fontId="5" fillId="34" borderId="33" xfId="45" applyFont="1" applyFill="1" applyBorder="1" applyAlignment="1">
      <alignment horizontal="center"/>
      <protection/>
    </xf>
    <xf numFmtId="0" fontId="5" fillId="34" borderId="29" xfId="45" applyFont="1" applyFill="1" applyBorder="1" applyAlignment="1">
      <alignment horizontal="center"/>
      <protection/>
    </xf>
    <xf numFmtId="0" fontId="7" fillId="0" borderId="55" xfId="0" applyFont="1" applyBorder="1" applyAlignment="1">
      <alignment horizontal="center"/>
    </xf>
    <xf numFmtId="0" fontId="7" fillId="0" borderId="55" xfId="0" applyFont="1" applyFill="1" applyBorder="1" applyAlignment="1">
      <alignment/>
    </xf>
    <xf numFmtId="0" fontId="7" fillId="0" borderId="55" xfId="0" applyFont="1" applyBorder="1" applyAlignment="1">
      <alignment/>
    </xf>
    <xf numFmtId="0" fontId="17" fillId="0" borderId="55" xfId="0" applyFont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66" fontId="7" fillId="0" borderId="37" xfId="0" applyNumberFormat="1" applyFont="1" applyFill="1" applyBorder="1" applyAlignment="1">
      <alignment horizontal="center"/>
    </xf>
    <xf numFmtId="166" fontId="7" fillId="0" borderId="54" xfId="0" applyNumberFormat="1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/>
    </xf>
    <xf numFmtId="166" fontId="13" fillId="0" borderId="37" xfId="0" applyNumberFormat="1" applyFont="1" applyFill="1" applyBorder="1" applyAlignment="1">
      <alignment horizontal="center"/>
    </xf>
    <xf numFmtId="47" fontId="7" fillId="33" borderId="26" xfId="0" applyNumberFormat="1" applyFont="1" applyFill="1" applyBorder="1" applyAlignment="1">
      <alignment horizontal="center"/>
    </xf>
    <xf numFmtId="166" fontId="7" fillId="0" borderId="31" xfId="0" applyNumberFormat="1" applyFont="1" applyFill="1" applyBorder="1" applyAlignment="1">
      <alignment horizontal="center"/>
    </xf>
    <xf numFmtId="0" fontId="5" fillId="34" borderId="19" xfId="45" applyFont="1" applyFill="1" applyBorder="1" applyAlignment="1">
      <alignment horizontal="center"/>
      <protection/>
    </xf>
    <xf numFmtId="0" fontId="5" fillId="34" borderId="21" xfId="45" applyFont="1" applyFill="1" applyBorder="1" applyAlignment="1">
      <alignment horizontal="center"/>
      <protection/>
    </xf>
    <xf numFmtId="0" fontId="5" fillId="34" borderId="26" xfId="45" applyFont="1" applyFill="1" applyBorder="1" applyAlignment="1">
      <alignment horizontal="center"/>
      <protection/>
    </xf>
    <xf numFmtId="1" fontId="7" fillId="0" borderId="58" xfId="0" applyNumberFormat="1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7" fillId="0" borderId="39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59" xfId="0" applyFont="1" applyBorder="1" applyAlignment="1">
      <alignment horizontal="center"/>
    </xf>
    <xf numFmtId="0" fontId="5" fillId="35" borderId="16" xfId="45" applyFont="1" applyFill="1" applyBorder="1" applyAlignment="1">
      <alignment horizontal="center" wrapText="1"/>
      <protection/>
    </xf>
    <xf numFmtId="14" fontId="5" fillId="35" borderId="48" xfId="45" applyNumberFormat="1" applyFont="1" applyFill="1" applyBorder="1" applyAlignment="1">
      <alignment horizontal="center" wrapText="1"/>
      <protection/>
    </xf>
    <xf numFmtId="0" fontId="5" fillId="38" borderId="20" xfId="45" applyFont="1" applyFill="1" applyBorder="1" applyAlignment="1">
      <alignment horizontal="center"/>
      <protection/>
    </xf>
    <xf numFmtId="0" fontId="5" fillId="38" borderId="23" xfId="45" applyFont="1" applyFill="1" applyBorder="1" applyAlignment="1">
      <alignment horizontal="center"/>
      <protection/>
    </xf>
    <xf numFmtId="0" fontId="5" fillId="38" borderId="30" xfId="45" applyFont="1" applyFill="1" applyBorder="1" applyAlignment="1">
      <alignment horizontal="center"/>
      <protection/>
    </xf>
    <xf numFmtId="0" fontId="7" fillId="0" borderId="33" xfId="0" applyFont="1" applyFill="1" applyBorder="1" applyAlignment="1">
      <alignment/>
    </xf>
    <xf numFmtId="2" fontId="7" fillId="0" borderId="60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166" fontId="5" fillId="0" borderId="37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21" fillId="39" borderId="61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172" fontId="24" fillId="0" borderId="58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173" fontId="57" fillId="0" borderId="19" xfId="0" applyNumberFormat="1" applyFont="1" applyBorder="1" applyAlignment="1">
      <alignment horizontal="center" vertical="center"/>
    </xf>
    <xf numFmtId="173" fontId="57" fillId="0" borderId="20" xfId="0" applyNumberFormat="1" applyFont="1" applyBorder="1" applyAlignment="1">
      <alignment horizontal="center" vertical="center"/>
    </xf>
    <xf numFmtId="173" fontId="57" fillId="0" borderId="27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73" fontId="57" fillId="0" borderId="21" xfId="0" applyNumberFormat="1" applyFont="1" applyBorder="1" applyAlignment="1">
      <alignment horizontal="center" vertical="center"/>
    </xf>
    <xf numFmtId="173" fontId="57" fillId="0" borderId="23" xfId="0" applyNumberFormat="1" applyFont="1" applyBorder="1" applyAlignment="1">
      <alignment horizontal="center" vertical="center"/>
    </xf>
    <xf numFmtId="173" fontId="57" fillId="0" borderId="3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173" fontId="57" fillId="0" borderId="26" xfId="0" applyNumberFormat="1" applyFont="1" applyBorder="1" applyAlignment="1">
      <alignment horizontal="center" vertical="center"/>
    </xf>
    <xf numFmtId="173" fontId="57" fillId="0" borderId="30" xfId="0" applyNumberFormat="1" applyFont="1" applyBorder="1" applyAlignment="1">
      <alignment horizontal="center" vertical="center"/>
    </xf>
    <xf numFmtId="173" fontId="57" fillId="0" borderId="29" xfId="0" applyNumberFormat="1" applyFont="1" applyBorder="1" applyAlignment="1">
      <alignment horizontal="center" vertical="center"/>
    </xf>
    <xf numFmtId="172" fontId="22" fillId="0" borderId="63" xfId="0" applyNumberFormat="1" applyFont="1" applyBorder="1" applyAlignment="1">
      <alignment horizontal="center" vertical="center"/>
    </xf>
    <xf numFmtId="172" fontId="22" fillId="0" borderId="40" xfId="0" applyNumberFormat="1" applyFont="1" applyBorder="1" applyAlignment="1">
      <alignment horizontal="center" vertical="center"/>
    </xf>
    <xf numFmtId="47" fontId="19" fillId="0" borderId="30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/>
    </xf>
    <xf numFmtId="0" fontId="7" fillId="33" borderId="64" xfId="0" applyFont="1" applyFill="1" applyBorder="1" applyAlignment="1">
      <alignment horizontal="center"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7" fillId="26" borderId="67" xfId="0" applyFont="1" applyFill="1" applyBorder="1" applyAlignment="1">
      <alignment horizontal="center" wrapText="1"/>
    </xf>
    <xf numFmtId="0" fontId="7" fillId="26" borderId="68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64" xfId="0" applyFont="1" applyFill="1" applyBorder="1" applyAlignment="1">
      <alignment horizontal="center"/>
    </xf>
    <xf numFmtId="166" fontId="7" fillId="0" borderId="69" xfId="0" applyNumberFormat="1" applyFont="1" applyFill="1" applyBorder="1" applyAlignment="1">
      <alignment horizontal="center"/>
    </xf>
    <xf numFmtId="166" fontId="7" fillId="0" borderId="70" xfId="0" applyNumberFormat="1" applyFont="1" applyFill="1" applyBorder="1" applyAlignment="1">
      <alignment horizontal="center"/>
    </xf>
    <xf numFmtId="166" fontId="7" fillId="0" borderId="71" xfId="0" applyNumberFormat="1" applyFont="1" applyFill="1" applyBorder="1" applyAlignment="1">
      <alignment horizontal="center"/>
    </xf>
    <xf numFmtId="166" fontId="7" fillId="0" borderId="27" xfId="0" applyNumberFormat="1" applyFont="1" applyFill="1" applyBorder="1" applyAlignment="1">
      <alignment horizontal="left"/>
    </xf>
    <xf numFmtId="166" fontId="7" fillId="0" borderId="33" xfId="0" applyNumberFormat="1" applyFont="1" applyFill="1" applyBorder="1" applyAlignment="1">
      <alignment horizontal="left"/>
    </xf>
    <xf numFmtId="166" fontId="7" fillId="0" borderId="29" xfId="0" applyNumberFormat="1" applyFont="1" applyFill="1" applyBorder="1" applyAlignment="1">
      <alignment horizontal="left"/>
    </xf>
    <xf numFmtId="0" fontId="7" fillId="26" borderId="72" xfId="0" applyFont="1" applyFill="1" applyBorder="1" applyAlignment="1">
      <alignment horizontal="center" wrapText="1"/>
    </xf>
    <xf numFmtId="0" fontId="0" fillId="26" borderId="72" xfId="0" applyFill="1" applyBorder="1" applyAlignment="1">
      <alignment wrapText="1"/>
    </xf>
    <xf numFmtId="166" fontId="7" fillId="0" borderId="73" xfId="0" applyNumberFormat="1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7" fillId="26" borderId="75" xfId="0" applyFont="1" applyFill="1" applyBorder="1" applyAlignment="1">
      <alignment horizontal="center" wrapText="1"/>
    </xf>
    <xf numFmtId="2" fontId="7" fillId="0" borderId="73" xfId="0" applyNumberFormat="1" applyFont="1" applyFill="1" applyBorder="1" applyAlignment="1">
      <alignment horizontal="center"/>
    </xf>
    <xf numFmtId="0" fontId="7" fillId="0" borderId="76" xfId="0" applyFont="1" applyBorder="1" applyAlignment="1">
      <alignment horizontal="center" wrapText="1"/>
    </xf>
    <xf numFmtId="0" fontId="0" fillId="0" borderId="76" xfId="0" applyBorder="1" applyAlignment="1">
      <alignment wrapText="1"/>
    </xf>
    <xf numFmtId="166" fontId="7" fillId="0" borderId="77" xfId="0" applyNumberFormat="1" applyFont="1" applyFill="1" applyBorder="1" applyAlignment="1">
      <alignment horizontal="center"/>
    </xf>
    <xf numFmtId="0" fontId="13" fillId="0" borderId="78" xfId="0" applyFont="1" applyFill="1" applyBorder="1" applyAlignment="1">
      <alignment horizontal="center"/>
    </xf>
    <xf numFmtId="0" fontId="7" fillId="0" borderId="79" xfId="0" applyFont="1" applyBorder="1" applyAlignment="1">
      <alignment horizontal="center" wrapText="1"/>
    </xf>
    <xf numFmtId="2" fontId="7" fillId="0" borderId="77" xfId="0" applyNumberFormat="1" applyFont="1" applyFill="1" applyBorder="1" applyAlignment="1">
      <alignment horizontal="center"/>
    </xf>
    <xf numFmtId="0" fontId="7" fillId="26" borderId="76" xfId="0" applyFont="1" applyFill="1" applyBorder="1" applyAlignment="1">
      <alignment horizontal="center" wrapText="1"/>
    </xf>
    <xf numFmtId="0" fontId="0" fillId="26" borderId="76" xfId="0" applyFill="1" applyBorder="1" applyAlignment="1">
      <alignment wrapText="1"/>
    </xf>
    <xf numFmtId="0" fontId="7" fillId="26" borderId="79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166" fontId="7" fillId="0" borderId="81" xfId="0" applyNumberFormat="1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7" fillId="0" borderId="83" xfId="0" applyFont="1" applyBorder="1" applyAlignment="1">
      <alignment horizontal="center" wrapText="1"/>
    </xf>
    <xf numFmtId="2" fontId="7" fillId="0" borderId="81" xfId="0" applyNumberFormat="1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166" fontId="7" fillId="0" borderId="25" xfId="0" applyNumberFormat="1" applyFont="1" applyFill="1" applyBorder="1" applyAlignment="1">
      <alignment horizontal="left"/>
    </xf>
    <xf numFmtId="166" fontId="7" fillId="0" borderId="60" xfId="0" applyNumberFormat="1" applyFont="1" applyFill="1" applyBorder="1" applyAlignment="1">
      <alignment horizontal="center"/>
    </xf>
    <xf numFmtId="166" fontId="7" fillId="0" borderId="85" xfId="0" applyNumberFormat="1" applyFont="1" applyFill="1" applyBorder="1" applyAlignment="1">
      <alignment horizontal="center"/>
    </xf>
    <xf numFmtId="0" fontId="7" fillId="0" borderId="86" xfId="0" applyFont="1" applyBorder="1" applyAlignment="1">
      <alignment horizontal="center" wrapText="1"/>
    </xf>
    <xf numFmtId="0" fontId="0" fillId="0" borderId="86" xfId="0" applyBorder="1" applyAlignment="1">
      <alignment wrapText="1"/>
    </xf>
    <xf numFmtId="0" fontId="7" fillId="26" borderId="87" xfId="0" applyFont="1" applyFill="1" applyBorder="1" applyAlignment="1">
      <alignment wrapText="1"/>
    </xf>
    <xf numFmtId="0" fontId="7" fillId="0" borderId="88" xfId="0" applyFont="1" applyBorder="1" applyAlignment="1">
      <alignment wrapText="1"/>
    </xf>
    <xf numFmtId="0" fontId="7" fillId="0" borderId="89" xfId="0" applyFont="1" applyBorder="1" applyAlignment="1">
      <alignment horizontal="center" wrapText="1"/>
    </xf>
    <xf numFmtId="0" fontId="11" fillId="0" borderId="28" xfId="0" applyFont="1" applyBorder="1" applyAlignment="1">
      <alignment/>
    </xf>
    <xf numFmtId="0" fontId="3" fillId="0" borderId="14" xfId="45" applyFont="1" applyFill="1" applyBorder="1" applyAlignment="1" applyProtection="1">
      <alignment horizontal="center" vertical="center"/>
      <protection/>
    </xf>
    <xf numFmtId="0" fontId="5" fillId="33" borderId="14" xfId="45" applyFont="1" applyFill="1" applyBorder="1" applyAlignment="1">
      <alignment horizontal="center" wrapText="1"/>
      <protection/>
    </xf>
    <xf numFmtId="14" fontId="5" fillId="33" borderId="43" xfId="45" applyNumberFormat="1" applyFont="1" applyFill="1" applyBorder="1" applyAlignment="1">
      <alignment horizontal="center" wrapText="1"/>
      <protection/>
    </xf>
    <xf numFmtId="0" fontId="7" fillId="0" borderId="51" xfId="0" applyFont="1" applyBorder="1" applyAlignment="1">
      <alignment/>
    </xf>
    <xf numFmtId="166" fontId="7" fillId="0" borderId="34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166" fontId="7" fillId="0" borderId="26" xfId="0" applyNumberFormat="1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33" borderId="63" xfId="45" applyFont="1" applyFill="1" applyBorder="1" applyAlignment="1">
      <alignment horizontal="center" wrapText="1"/>
      <protection/>
    </xf>
    <xf numFmtId="0" fontId="8" fillId="33" borderId="40" xfId="45" applyFont="1" applyFill="1" applyBorder="1" applyAlignment="1">
      <alignment horizontal="center" wrapText="1"/>
      <protection/>
    </xf>
    <xf numFmtId="0" fontId="8" fillId="33" borderId="49" xfId="45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3" fillId="33" borderId="38" xfId="45" applyFont="1" applyFill="1" applyBorder="1" applyAlignment="1" applyProtection="1">
      <alignment horizontal="center" vertical="center"/>
      <protection/>
    </xf>
    <xf numFmtId="0" fontId="2" fillId="0" borderId="66" xfId="45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>
      <alignment horizontal="center" vertical="center"/>
    </xf>
    <xf numFmtId="0" fontId="13" fillId="33" borderId="90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91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92" xfId="0" applyFont="1" applyFill="1" applyBorder="1" applyAlignment="1">
      <alignment horizontal="center" vertical="center"/>
    </xf>
    <xf numFmtId="0" fontId="13" fillId="33" borderId="93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47" fontId="13" fillId="33" borderId="64" xfId="0" applyNumberFormat="1" applyFont="1" applyFill="1" applyBorder="1" applyAlignment="1">
      <alignment horizontal="center" vertical="center"/>
    </xf>
    <xf numFmtId="47" fontId="13" fillId="33" borderId="94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0" fontId="7" fillId="33" borderId="9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6" fillId="33" borderId="97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97" xfId="0" applyFont="1" applyFill="1" applyBorder="1" applyAlignment="1">
      <alignment horizontal="center"/>
    </xf>
    <xf numFmtId="0" fontId="16" fillId="33" borderId="98" xfId="0" applyFont="1" applyFill="1" applyBorder="1" applyAlignment="1">
      <alignment horizontal="center"/>
    </xf>
    <xf numFmtId="0" fontId="16" fillId="33" borderId="99" xfId="0" applyFont="1" applyFill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6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1" sqref="N11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5.00390625" style="25" customWidth="1"/>
    <col min="4" max="4" width="12.7109375" style="0" customWidth="1"/>
    <col min="5" max="6" width="14.28125" style="0" customWidth="1"/>
    <col min="7" max="11" width="12.7109375" style="0" customWidth="1"/>
    <col min="12" max="12" width="12.57421875" style="0" customWidth="1"/>
  </cols>
  <sheetData>
    <row r="1" spans="1:12" ht="42" customHeight="1" thickBot="1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5" customFormat="1" ht="16.5" customHeight="1" thickBot="1">
      <c r="A2" s="271" t="s">
        <v>0</v>
      </c>
      <c r="B2" s="271"/>
      <c r="C2" s="271"/>
      <c r="D2" s="1">
        <v>1</v>
      </c>
      <c r="E2" s="2">
        <v>2</v>
      </c>
      <c r="F2" s="3">
        <v>3</v>
      </c>
      <c r="G2" s="80">
        <v>4</v>
      </c>
      <c r="H2" s="4">
        <v>5</v>
      </c>
      <c r="I2" s="101">
        <v>6</v>
      </c>
      <c r="J2" s="1"/>
      <c r="K2" s="80">
        <v>7</v>
      </c>
      <c r="L2" s="257">
        <v>8</v>
      </c>
    </row>
    <row r="3" spans="1:12" s="5" customFormat="1" ht="16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7</v>
      </c>
      <c r="F3" s="172" t="s">
        <v>5</v>
      </c>
      <c r="G3" s="102" t="s">
        <v>6</v>
      </c>
      <c r="H3" s="11" t="s">
        <v>8</v>
      </c>
      <c r="I3" s="9" t="s">
        <v>6</v>
      </c>
      <c r="J3" s="100" t="s">
        <v>11</v>
      </c>
      <c r="K3" s="102" t="s">
        <v>13</v>
      </c>
      <c r="L3" s="258" t="s">
        <v>12</v>
      </c>
    </row>
    <row r="4" spans="1:12" s="5" customFormat="1" ht="16.5" customHeight="1" thickBot="1">
      <c r="A4" s="12"/>
      <c r="B4" s="83"/>
      <c r="C4" s="84" t="s">
        <v>15</v>
      </c>
      <c r="D4" s="116">
        <v>44444</v>
      </c>
      <c r="E4" s="117">
        <v>44717</v>
      </c>
      <c r="F4" s="173"/>
      <c r="G4" s="103">
        <v>44467</v>
      </c>
      <c r="H4" s="99">
        <v>44514</v>
      </c>
      <c r="I4" s="118">
        <v>44736</v>
      </c>
      <c r="J4" s="85"/>
      <c r="K4" s="103">
        <v>44696</v>
      </c>
      <c r="L4" s="259">
        <v>44367</v>
      </c>
    </row>
    <row r="5" spans="1:12" s="16" customFormat="1" ht="16.5" customHeight="1">
      <c r="A5" s="13" t="s">
        <v>16</v>
      </c>
      <c r="B5" s="86" t="s">
        <v>13</v>
      </c>
      <c r="C5" s="267">
        <f aca="true" t="shared" si="0" ref="C5:C18">SUM(D5:L5)</f>
        <v>72</v>
      </c>
      <c r="D5" s="164">
        <f>IF('1. kolo - Děhylov'!$S$6="","",VLOOKUP(B5,'1. kolo - Děhylov'!$B$6:$S$15,18,FALSE))</f>
        <v>11</v>
      </c>
      <c r="E5" s="14">
        <f>IF('2. kolo - Markvartovice'!$S$6="","",VLOOKUP(B5,'2. kolo - Markvartovice'!$B$6:$S$17,18,FALSE))</f>
        <v>7</v>
      </c>
      <c r="F5" s="15">
        <f>IF('3. kolo - Závada'!$S$6="","",VLOOKUP(B5,'3. kolo - Závada'!$B$6:$S$20,18,FALSE))</f>
      </c>
      <c r="G5" s="174">
        <f>IF('4. kolo - Dobroslavice'!$J$4="","",VLOOKUP(B5,'4. kolo - Dobroslavice'!$B$4:$J$15,9,FALSE))</f>
        <v>11</v>
      </c>
      <c r="H5" s="142">
        <f>IF('5. kolo - Darkovice'!$S$6="","",VLOOKUP(B5,'5. kolo - Darkovice'!$B$6:$S$15,18,FALSE))</f>
        <v>9</v>
      </c>
      <c r="I5" s="139">
        <f>IF('6. kolo - Dobroslavice'!$Q$6="","",VLOOKUP(B5,'6. kolo - Dobroslavice'!$B$6:$S$16,16,FALSE))</f>
        <v>7</v>
      </c>
      <c r="J5" s="15">
        <v>5</v>
      </c>
      <c r="K5" s="81">
        <f>IF('7. kolo - Bobrovníky'!$S$6="","",VLOOKUP(B5,'7. kolo - Bobrovníky'!$B$6:$S$17,18,FALSE))</f>
        <v>11</v>
      </c>
      <c r="L5" s="109">
        <f>IF('8. kolo - Bohuslavice'!$S$6="","",VLOOKUP(B5,'8. kolo - Bohuslavice'!$B$6:$S$17,18,FALSE))</f>
        <v>11</v>
      </c>
    </row>
    <row r="6" spans="1:12" s="16" customFormat="1" ht="16.5" customHeight="1">
      <c r="A6" s="17" t="s">
        <v>18</v>
      </c>
      <c r="B6" s="18" t="s">
        <v>66</v>
      </c>
      <c r="C6" s="268">
        <f t="shared" si="0"/>
        <v>68</v>
      </c>
      <c r="D6" s="165">
        <f>IF('1. kolo - Děhylov'!$S$6="","",VLOOKUP(B6,'1. kolo - Děhylov'!$B$6:$S$15,18,FALSE))</f>
        <v>7</v>
      </c>
      <c r="E6" s="19">
        <f>IF('2. kolo - Markvartovice'!$S$6="","",VLOOKUP(B6,'2. kolo - Markvartovice'!$B$6:$S$17,18,FALSE))</f>
        <v>10</v>
      </c>
      <c r="F6" s="20"/>
      <c r="G6" s="175">
        <f>IF('4. kolo - Dobroslavice'!$J$4="","",VLOOKUP(B6,'4. kolo - Dobroslavice'!$B$4:$J$15,9,FALSE))</f>
        <v>9</v>
      </c>
      <c r="H6" s="143">
        <f>IF('5. kolo - Darkovice'!$S$6="","",VLOOKUP(B6,'5. kolo - Darkovice'!$B$6:$S$15,18,FALSE))</f>
        <v>8</v>
      </c>
      <c r="I6" s="140">
        <f>IF('6. kolo - Dobroslavice'!$Q$6="","",VLOOKUP(B6,'6. kolo - Dobroslavice'!$B$6:$S$16,16,FALSE))</f>
        <v>10</v>
      </c>
      <c r="J6" s="20">
        <v>5</v>
      </c>
      <c r="K6" s="82">
        <f>IF('7. kolo - Bobrovníky'!$S$6="","",VLOOKUP(B6,'7. kolo - Bobrovníky'!$B$6:$S$17,18,FALSE))</f>
        <v>9</v>
      </c>
      <c r="L6" s="104">
        <f>IF('8. kolo - Bohuslavice'!$S$6="","",VLOOKUP(B6,'8. kolo - Bohuslavice'!$B$6:$S$17,18,FALSE))</f>
        <v>10</v>
      </c>
    </row>
    <row r="7" spans="1:12" s="16" customFormat="1" ht="16.5" customHeight="1">
      <c r="A7" s="17" t="s">
        <v>19</v>
      </c>
      <c r="B7" s="18" t="s">
        <v>7</v>
      </c>
      <c r="C7" s="268">
        <f t="shared" si="0"/>
        <v>67</v>
      </c>
      <c r="D7" s="165">
        <f>IF('1. kolo - Děhylov'!$S$6="","",VLOOKUP(B7,'1. kolo - Děhylov'!$B$6:$S$15,18,FALSE))</f>
        <v>6</v>
      </c>
      <c r="E7" s="19">
        <f>IF('2. kolo - Markvartovice'!$S$6="","",VLOOKUP(B7,'2. kolo - Markvartovice'!$B$6:$S$17,18,FALSE))</f>
        <v>6</v>
      </c>
      <c r="F7" s="20">
        <f>IF('3. kolo - Závada'!$S$6="","",VLOOKUP(B7,'3. kolo - Závada'!$B$6:$S$20,18,FALSE))</f>
      </c>
      <c r="G7" s="175">
        <f>IF('4. kolo - Dobroslavice'!$J$4="","",VLOOKUP(B7,'4. kolo - Dobroslavice'!$B$4:$J$15,9,FALSE))</f>
        <v>10</v>
      </c>
      <c r="H7" s="143">
        <f>IF('5. kolo - Darkovice'!$S$6="","",VLOOKUP(B7,'5. kolo - Darkovice'!$B$6:$S$15,18,FALSE))</f>
        <v>10</v>
      </c>
      <c r="I7" s="140">
        <f>IF('6. kolo - Dobroslavice'!$Q$6="","",VLOOKUP(B7,'6. kolo - Dobroslavice'!$B$6:$S$16,16,FALSE))</f>
        <v>11</v>
      </c>
      <c r="J7" s="20">
        <v>5</v>
      </c>
      <c r="K7" s="82">
        <f>IF('7. kolo - Bobrovníky'!$S$6="","",VLOOKUP(B7,'7. kolo - Bobrovníky'!$B$6:$S$17,18,FALSE))</f>
        <v>10</v>
      </c>
      <c r="L7" s="104">
        <f>IF('8. kolo - Bohuslavice'!$S$6="","",VLOOKUP(B7,'8. kolo - Bohuslavice'!$B$6:$S$17,18,FALSE))</f>
        <v>9</v>
      </c>
    </row>
    <row r="8" spans="1:12" s="16" customFormat="1" ht="16.5" customHeight="1">
      <c r="A8" s="17" t="s">
        <v>20</v>
      </c>
      <c r="B8" s="18" t="s">
        <v>4</v>
      </c>
      <c r="C8" s="268">
        <f t="shared" si="0"/>
        <v>57</v>
      </c>
      <c r="D8" s="165">
        <f>IF('1. kolo - Děhylov'!$S$6="","",VLOOKUP(B8,'1. kolo - Děhylov'!$B$6:$S$15,18,FALSE))</f>
        <v>5</v>
      </c>
      <c r="E8" s="19">
        <f>IF('2. kolo - Markvartovice'!$S$6="","",VLOOKUP(B8,'2. kolo - Markvartovice'!$B$6:$S$17,18,FALSE))</f>
        <v>11</v>
      </c>
      <c r="F8" s="20" t="s">
        <v>82</v>
      </c>
      <c r="G8" s="175">
        <f>IF('4. kolo - Dobroslavice'!$J$4="","",VLOOKUP(B8,'4. kolo - Dobroslavice'!$B$4:$J$15,9,FALSE))</f>
        <v>7</v>
      </c>
      <c r="H8" s="143">
        <f>IF('5. kolo - Darkovice'!$S$6="","",VLOOKUP(B8,'5. kolo - Darkovice'!$B$6:$S$15,18,FALSE))</f>
        <v>7</v>
      </c>
      <c r="I8" s="140">
        <f>IF('6. kolo - Dobroslavice'!$Q$6="","",VLOOKUP(B8,'6. kolo - Dobroslavice'!$B$6:$S$16,16,FALSE))</f>
        <v>8</v>
      </c>
      <c r="J8" s="20">
        <v>5</v>
      </c>
      <c r="K8" s="82">
        <f>IF('7. kolo - Bobrovníky'!$S$6="","",VLOOKUP(B8,'7. kolo - Bobrovníky'!$B$6:$S$17,18,FALSE))</f>
        <v>7</v>
      </c>
      <c r="L8" s="104">
        <f>IF('8. kolo - Bohuslavice'!$S$6="","",VLOOKUP(B8,'8. kolo - Bohuslavice'!$B$6:$S$17,18,FALSE))</f>
        <v>7</v>
      </c>
    </row>
    <row r="9" spans="1:12" s="16" customFormat="1" ht="16.5" customHeight="1">
      <c r="A9" s="17" t="s">
        <v>21</v>
      </c>
      <c r="B9" s="18" t="s">
        <v>6</v>
      </c>
      <c r="C9" s="268">
        <f t="shared" si="0"/>
        <v>47</v>
      </c>
      <c r="D9" s="165">
        <f>IF('1. kolo - Děhylov'!$S$6="","",VLOOKUP(B9,'1. kolo - Děhylov'!$B$6:$S$15,18,FALSE))</f>
        <v>4</v>
      </c>
      <c r="E9" s="19">
        <f>IF('2. kolo - Markvartovice'!$S$6="","",VLOOKUP(B9,'2. kolo - Markvartovice'!$B$6:$S$17,18,FALSE))</f>
        <v>1</v>
      </c>
      <c r="F9" s="20">
        <f>IF('3. kolo - Závada'!$S$6="","",VLOOKUP(B9,'3. kolo - Závada'!$B$6:$S$20,18,FALSE))</f>
      </c>
      <c r="G9" s="175">
        <f>IF('4. kolo - Dobroslavice'!$J$4="","",VLOOKUP(B9,'4. kolo - Dobroslavice'!$B$4:$J$15,9,FALSE))</f>
        <v>6</v>
      </c>
      <c r="H9" s="143">
        <f>IF('5. kolo - Darkovice'!$S$6="","",VLOOKUP(B9,'5. kolo - Darkovice'!$B$6:$S$15,18,FALSE))</f>
        <v>11</v>
      </c>
      <c r="I9" s="140">
        <f>IF('6. kolo - Dobroslavice'!$Q$6="","",VLOOKUP(B9,'6. kolo - Dobroslavice'!$B$6:$S$16,16,FALSE))</f>
        <v>4</v>
      </c>
      <c r="J9" s="20">
        <v>5</v>
      </c>
      <c r="K9" s="82">
        <f>IF('7. kolo - Bobrovníky'!$S$6="","",VLOOKUP(B9,'7. kolo - Bobrovníky'!$B$6:$S$17,18,FALSE))</f>
        <v>8</v>
      </c>
      <c r="L9" s="104">
        <f>IF('8. kolo - Bohuslavice'!$S$6="","",VLOOKUP(B9,'8. kolo - Bohuslavice'!$B$6:$S$17,18,FALSE))</f>
        <v>8</v>
      </c>
    </row>
    <row r="10" spans="1:12" s="16" customFormat="1" ht="16.5" customHeight="1">
      <c r="A10" s="17" t="s">
        <v>22</v>
      </c>
      <c r="B10" s="18" t="s">
        <v>14</v>
      </c>
      <c r="C10" s="268">
        <f t="shared" si="0"/>
        <v>45</v>
      </c>
      <c r="D10" s="165">
        <f>IF('1. kolo - Děhylov'!$S$6="","",VLOOKUP(B10,'1. kolo - Děhylov'!$B$6:$S$15,18,FALSE))</f>
        <v>8</v>
      </c>
      <c r="E10" s="19">
        <f>IF('2. kolo - Markvartovice'!$S$6="","",VLOOKUP(B10,'2. kolo - Markvartovice'!$B$6:$S$17,18,FALSE))</f>
        <v>5</v>
      </c>
      <c r="F10" s="20">
        <f>IF('3. kolo - Závada'!$S$6="","",VLOOKUP(B10,'3. kolo - Závada'!$B$6:$S$20,18,FALSE))</f>
      </c>
      <c r="G10" s="175">
        <f>IF('4. kolo - Dobroslavice'!$J$4="","",VLOOKUP(B10,'4. kolo - Dobroslavice'!$B$4:$J$15,9,FALSE))</f>
        <v>8</v>
      </c>
      <c r="H10" s="143">
        <f>IF('5. kolo - Darkovice'!$S$6="","",VLOOKUP(B10,'5. kolo - Darkovice'!$B$6:$S$15,18,FALSE))</f>
        <v>6</v>
      </c>
      <c r="I10" s="140">
        <f>IF('6. kolo - Dobroslavice'!$Q$6="","",VLOOKUP(B10,'6. kolo - Dobroslavice'!$B$6:$S$16,16,FALSE))</f>
        <v>6</v>
      </c>
      <c r="J10" s="20">
        <v>5</v>
      </c>
      <c r="K10" s="82">
        <f>IF('7. kolo - Bobrovníky'!$S$6="","",VLOOKUP(B10,'7. kolo - Bobrovníky'!$B$6:$S$17,18,FALSE))</f>
        <v>1</v>
      </c>
      <c r="L10" s="104">
        <f>IF('8. kolo - Bohuslavice'!$S$6="","",VLOOKUP(B10,'8. kolo - Bohuslavice'!$B$6:$S$17,18,FALSE))</f>
        <v>6</v>
      </c>
    </row>
    <row r="11" spans="1:12" s="16" customFormat="1" ht="16.5" customHeight="1">
      <c r="A11" s="17" t="s">
        <v>23</v>
      </c>
      <c r="B11" s="18" t="s">
        <v>5</v>
      </c>
      <c r="C11" s="268">
        <f t="shared" si="0"/>
        <v>37</v>
      </c>
      <c r="D11" s="165">
        <f>IF('1. kolo - Děhylov'!$S$6="","",VLOOKUP(B11,'1. kolo - Děhylov'!$B$6:$S$15,18,FALSE))</f>
        <v>3</v>
      </c>
      <c r="E11" s="19">
        <f>IF('2. kolo - Markvartovice'!$S$6="","",VLOOKUP(B11,'2. kolo - Markvartovice'!$B$6:$S$17,18,FALSE))</f>
        <v>8</v>
      </c>
      <c r="F11" s="20">
        <f>IF('3. kolo - Závada'!$S$6="","",VLOOKUP(B11,'3. kolo - Závada'!$B$6:$S$20,18,FALSE))</f>
      </c>
      <c r="G11" s="175">
        <f>IF('4. kolo - Dobroslavice'!$J$4="","",VLOOKUP(B11,'4. kolo - Dobroslavice'!$B$4:$J$15,9,FALSE))</f>
        <v>1</v>
      </c>
      <c r="H11" s="143">
        <f>IF('5. kolo - Darkovice'!$S$6="","",VLOOKUP(B11,'5. kolo - Darkovice'!$B$6:$S$15,18,FALSE))</f>
        <v>2</v>
      </c>
      <c r="I11" s="140">
        <f>IF('6. kolo - Dobroslavice'!$Q$6="","",VLOOKUP(B11,'6. kolo - Dobroslavice'!$B$6:$S$16,16,FALSE))</f>
        <v>9</v>
      </c>
      <c r="J11" s="20">
        <v>5</v>
      </c>
      <c r="K11" s="82">
        <f>IF('7. kolo - Bobrovníky'!$S$6="","",VLOOKUP(B11,'7. kolo - Bobrovníky'!$B$6:$S$17,18,FALSE))</f>
        <v>5</v>
      </c>
      <c r="L11" s="104">
        <f>IF('8. kolo - Bohuslavice'!$S$6="","",VLOOKUP(B11,'8. kolo - Bohuslavice'!$B$6:$S$17,18,FALSE))</f>
        <v>4</v>
      </c>
    </row>
    <row r="12" spans="1:12" s="16" customFormat="1" ht="16.5" customHeight="1">
      <c r="A12" s="17" t="s">
        <v>25</v>
      </c>
      <c r="B12" s="18" t="s">
        <v>17</v>
      </c>
      <c r="C12" s="268">
        <f t="shared" si="0"/>
        <v>28</v>
      </c>
      <c r="D12" s="165">
        <f>IF('1. kolo - Děhylov'!$S$6="","",VLOOKUP(B12,'1. kolo - Děhylov'!$B$6:$S$15,18,FALSE))</f>
        <v>10</v>
      </c>
      <c r="E12" s="19">
        <f>IF('2. kolo - Markvartovice'!$S$6="","",VLOOKUP(B12,'2. kolo - Markvartovice'!$B$6:$S$17,18,FALSE))</f>
        <v>4</v>
      </c>
      <c r="F12" s="20">
        <f>IF('3. kolo - Závada'!$S$6="","",VLOOKUP(B12,'3. kolo - Závada'!$B$6:$S$20,18,FALSE))</f>
      </c>
      <c r="G12" s="175">
        <f>IF('4. kolo - Dobroslavice'!$J$4="","",VLOOKUP(B12,'4. kolo - Dobroslavice'!$B$4:$J$15,9,FALSE))</f>
        <v>5</v>
      </c>
      <c r="H12" s="143">
        <v>0</v>
      </c>
      <c r="I12" s="140">
        <v>0</v>
      </c>
      <c r="J12" s="20">
        <v>5</v>
      </c>
      <c r="K12" s="82">
        <f>IF('7. kolo - Bobrovníky'!$S$6="","",VLOOKUP(B12,'7. kolo - Bobrovníky'!$B$6:$S$17,18,FALSE))</f>
        <v>4</v>
      </c>
      <c r="L12" s="104">
        <v>0</v>
      </c>
    </row>
    <row r="13" spans="1:12" s="16" customFormat="1" ht="16.5" customHeight="1">
      <c r="A13" s="17" t="s">
        <v>26</v>
      </c>
      <c r="B13" s="18" t="s">
        <v>8</v>
      </c>
      <c r="C13" s="268">
        <f t="shared" si="0"/>
        <v>28</v>
      </c>
      <c r="D13" s="165">
        <f>IF('1. kolo - Děhylov'!$S$6="","",VLOOKUP(B13,'1. kolo - Děhylov'!$B$6:$S$15,18,FALSE))</f>
        <v>9</v>
      </c>
      <c r="E13" s="19">
        <v>0</v>
      </c>
      <c r="F13" s="20">
        <f>IF('3. kolo - Závada'!$S$6="","",VLOOKUP(B13,'3. kolo - Závada'!$B$6:$S$20,18,FALSE))</f>
      </c>
      <c r="G13" s="175">
        <f>IF('4. kolo - Dobroslavice'!$J$4="","",VLOOKUP(B13,'4. kolo - Dobroslavice'!$B$4:$J$15,9,FALSE))</f>
        <v>2</v>
      </c>
      <c r="H13" s="143">
        <f>IF('5. kolo - Darkovice'!$S$6="","",VLOOKUP(B13,'5. kolo - Darkovice'!$B$6:$S$15,18,FALSE))</f>
        <v>5</v>
      </c>
      <c r="I13" s="140">
        <f>IF('6. kolo - Dobroslavice'!$Q$6="","",VLOOKUP(B13,'6. kolo - Dobroslavice'!$B$6:$S$16,16,FALSE))</f>
        <v>5</v>
      </c>
      <c r="J13" s="20">
        <v>5</v>
      </c>
      <c r="K13" s="82">
        <v>0</v>
      </c>
      <c r="L13" s="104">
        <f>IF('8. kolo - Bohuslavice'!$S$6="","",VLOOKUP(B13,'8. kolo - Bohuslavice'!$B$6:$S$17,18,FALSE))</f>
        <v>2</v>
      </c>
    </row>
    <row r="14" spans="1:12" s="16" customFormat="1" ht="16.5" customHeight="1">
      <c r="A14" s="17" t="s">
        <v>27</v>
      </c>
      <c r="B14" s="18" t="s">
        <v>10</v>
      </c>
      <c r="C14" s="268">
        <f t="shared" si="0"/>
        <v>27</v>
      </c>
      <c r="D14" s="165">
        <f>IF('1. kolo - Děhylov'!$S$6="","",VLOOKUP(B14,'1. kolo - Děhylov'!$B$6:$S$15,18,FALSE))</f>
        <v>2</v>
      </c>
      <c r="E14" s="19">
        <f>IF('2. kolo - Markvartovice'!$S$6="","",VLOOKUP(B14,'2. kolo - Markvartovice'!$B$6:$S$17,18,FALSE))</f>
        <v>1</v>
      </c>
      <c r="F14" s="20">
        <f>IF('3. kolo - Závada'!$S$6="","",VLOOKUP(B14,'3. kolo - Závada'!$B$6:$S$20,18,FALSE))</f>
      </c>
      <c r="G14" s="175">
        <f>IF('4. kolo - Dobroslavice'!$J$4="","",VLOOKUP(B14,'4. kolo - Dobroslavice'!$B$4:$J$15,9,FALSE))</f>
        <v>4</v>
      </c>
      <c r="H14" s="143">
        <f>IF('5. kolo - Darkovice'!$S$6="","",VLOOKUP(B14,'5. kolo - Darkovice'!$B$6:$S$15,18,FALSE))</f>
        <v>4</v>
      </c>
      <c r="I14" s="140">
        <f>IF('6. kolo - Dobroslavice'!$Q$6="","",VLOOKUP(B14,'6. kolo - Dobroslavice'!$B$6:$S$16,16,FALSE))</f>
        <v>3</v>
      </c>
      <c r="J14" s="20">
        <v>5</v>
      </c>
      <c r="K14" s="82">
        <f>IF('7. kolo - Bobrovníky'!$S$6="","",VLOOKUP(B14,'7. kolo - Bobrovníky'!$B$6:$S$17,18,FALSE))</f>
        <v>3</v>
      </c>
      <c r="L14" s="104">
        <f>IF('8. kolo - Bohuslavice'!$S$6="","",VLOOKUP(B14,'8. kolo - Bohuslavice'!$B$6:$S$17,18,FALSE))</f>
        <v>5</v>
      </c>
    </row>
    <row r="15" spans="1:12" s="16" customFormat="1" ht="16.5" customHeight="1">
      <c r="A15" s="17" t="s">
        <v>28</v>
      </c>
      <c r="B15" s="18" t="s">
        <v>24</v>
      </c>
      <c r="C15" s="268">
        <f t="shared" si="0"/>
        <v>20</v>
      </c>
      <c r="D15" s="165">
        <v>0</v>
      </c>
      <c r="E15" s="19">
        <f>IF('2. kolo - Markvartovice'!$S$6="","",VLOOKUP(B15,'2. kolo - Markvartovice'!$B$6:$S$17,18,FALSE))</f>
        <v>3</v>
      </c>
      <c r="F15" s="20">
        <f>IF('3. kolo - Závada'!$S$6="","",VLOOKUP(B15,'3. kolo - Závada'!$B$6:$S$20,18,FALSE))</f>
      </c>
      <c r="G15" s="175">
        <f>IF('4. kolo - Dobroslavice'!$J$4="","",VLOOKUP(B15,'4. kolo - Dobroslavice'!$B$4:$J$15,9,FALSE))</f>
        <v>3</v>
      </c>
      <c r="H15" s="143">
        <f>IF('5. kolo - Darkovice'!$S$6="","",VLOOKUP(B15,'5. kolo - Darkovice'!$B$6:$S$15,18,FALSE))</f>
        <v>3</v>
      </c>
      <c r="I15" s="140">
        <f>IF('6. kolo - Dobroslavice'!$Q$6="","",VLOOKUP(B15,'6. kolo - Dobroslavice'!$B$6:$S$16,16,FALSE))</f>
        <v>2</v>
      </c>
      <c r="J15" s="20"/>
      <c r="K15" s="82">
        <f>IF('7. kolo - Bobrovníky'!$S$6="","",VLOOKUP(B15,'7. kolo - Bobrovníky'!$B$6:$S$17,18,FALSE))</f>
        <v>6</v>
      </c>
      <c r="L15" s="104">
        <f>IF('8. kolo - Bohuslavice'!$S$6="","",VLOOKUP(B15,'8. kolo - Bohuslavice'!$B$6:$S$17,18,FALSE))</f>
        <v>3</v>
      </c>
    </row>
    <row r="16" spans="1:12" s="23" customFormat="1" ht="15" customHeight="1">
      <c r="A16" s="17" t="s">
        <v>29</v>
      </c>
      <c r="B16" s="18" t="s">
        <v>12</v>
      </c>
      <c r="C16" s="268">
        <f t="shared" si="0"/>
        <v>18</v>
      </c>
      <c r="D16" s="165">
        <v>0</v>
      </c>
      <c r="E16" s="19">
        <f>IF('2. kolo - Markvartovice'!$S$6="","",VLOOKUP(B16,'2. kolo - Markvartovice'!$B$6:$S$17,18,FALSE))</f>
        <v>9</v>
      </c>
      <c r="F16" s="20">
        <f>IF('3. kolo - Závada'!$S$6="","",VLOOKUP(B16,'3. kolo - Závada'!$B$6:$S$20,18,FALSE))</f>
      </c>
      <c r="G16" s="175">
        <v>0</v>
      </c>
      <c r="H16" s="143">
        <v>0</v>
      </c>
      <c r="I16" s="140">
        <f>IF('6. kolo - Dobroslavice'!$Q$6="","",VLOOKUP(B16,'6. kolo - Dobroslavice'!$B$6:$S$16,16,FALSE))</f>
        <v>2</v>
      </c>
      <c r="J16" s="20">
        <v>5</v>
      </c>
      <c r="K16" s="82">
        <f>IF('7. kolo - Bobrovníky'!$S$6="","",VLOOKUP(B16,'7. kolo - Bobrovníky'!$B$6:$S$17,18,FALSE))</f>
        <v>1</v>
      </c>
      <c r="L16" s="104">
        <f>IF('8. kolo - Bohuslavice'!$S$6="","",VLOOKUP(B16,'8. kolo - Bohuslavice'!$B$6:$S$17,18,FALSE))</f>
        <v>1</v>
      </c>
    </row>
    <row r="17" spans="1:12" ht="15.75">
      <c r="A17" s="17" t="s">
        <v>31</v>
      </c>
      <c r="B17" s="18" t="s">
        <v>9</v>
      </c>
      <c r="C17" s="268">
        <f t="shared" si="0"/>
        <v>9</v>
      </c>
      <c r="D17" s="165">
        <v>0</v>
      </c>
      <c r="E17" s="19">
        <f>IF('2. kolo - Markvartovice'!$S$6="","",VLOOKUP(B17,'2. kolo - Markvartovice'!$B$6:$S$17,18,FALSE))</f>
        <v>2</v>
      </c>
      <c r="F17" s="20">
        <f>IF('3. kolo - Závada'!$S$6="","",VLOOKUP(B17,'3. kolo - Závada'!$B$6:$S$20,18,FALSE))</f>
      </c>
      <c r="G17" s="175">
        <f>IF('4. kolo - Dobroslavice'!$J$4="","",VLOOKUP(B17,'4. kolo - Dobroslavice'!$B$4:$J$15,9,FALSE))</f>
        <v>1</v>
      </c>
      <c r="H17" s="143">
        <v>0</v>
      </c>
      <c r="I17" s="140">
        <v>0</v>
      </c>
      <c r="J17" s="20">
        <v>5</v>
      </c>
      <c r="K17" s="82">
        <v>0</v>
      </c>
      <c r="L17" s="104">
        <f>IF('8. kolo - Bohuslavice'!$S$6="","",VLOOKUP(B17,'8. kolo - Bohuslavice'!$B$6:$S$17,18,FALSE))</f>
        <v>1</v>
      </c>
    </row>
    <row r="18" spans="1:12" ht="16.5" thickBot="1">
      <c r="A18" s="24" t="s">
        <v>56</v>
      </c>
      <c r="B18" s="98" t="s">
        <v>30</v>
      </c>
      <c r="C18" s="269">
        <f t="shared" si="0"/>
        <v>0</v>
      </c>
      <c r="D18" s="166">
        <v>0</v>
      </c>
      <c r="E18" s="105">
        <v>0</v>
      </c>
      <c r="F18" s="106">
        <f>IF('3. kolo - Závada'!$S$6="","",VLOOKUP(B18,'3. kolo - Závada'!$B$6:$S$20,18,FALSE))</f>
      </c>
      <c r="G18" s="176">
        <v>0</v>
      </c>
      <c r="H18" s="144">
        <v>0</v>
      </c>
      <c r="I18" s="141">
        <v>0</v>
      </c>
      <c r="J18" s="106"/>
      <c r="K18" s="107">
        <v>0</v>
      </c>
      <c r="L18" s="108">
        <v>0</v>
      </c>
    </row>
    <row r="19" spans="2:12" ht="15.75">
      <c r="B19" s="79"/>
      <c r="J19" s="29"/>
      <c r="K19" s="29"/>
      <c r="L19" s="29"/>
    </row>
    <row r="20" spans="2:5" ht="15.75">
      <c r="B20" s="79"/>
      <c r="C20" s="270"/>
      <c r="D20" s="152"/>
      <c r="E20" s="152"/>
    </row>
    <row r="21" ht="15.75">
      <c r="B21" s="79"/>
    </row>
    <row r="22" ht="15.75">
      <c r="B22" s="79"/>
    </row>
    <row r="23" ht="15.75">
      <c r="B23" s="79"/>
    </row>
    <row r="24" ht="15.75">
      <c r="B24" s="79"/>
    </row>
    <row r="25" ht="15.75">
      <c r="B25" s="79"/>
    </row>
    <row r="26" ht="15.75">
      <c r="B26" s="79"/>
    </row>
    <row r="27" ht="15.75">
      <c r="B27" s="79"/>
    </row>
    <row r="28" ht="15.75">
      <c r="B28" s="79"/>
    </row>
    <row r="29" ht="15">
      <c r="B29" s="29"/>
    </row>
  </sheetData>
  <sheetProtection selectLockedCells="1" selectUnlockedCells="1"/>
  <mergeCells count="2">
    <mergeCell ref="A2:C2"/>
    <mergeCell ref="A1:L1"/>
  </mergeCells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72" r:id="rId1"/>
  <headerFooter alignWithMargins="0">
    <oddFooter>&amp;CHlučinská liga mládeže - 10. ročník 2021 / 2022&amp;RPro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="90" zoomScaleNormal="90" zoomScaleSheetLayoutView="100" zoomScalePageLayoutView="0" workbookViewId="0" topLeftCell="A1">
      <selection activeCell="A25" sqref="A25:S39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0" customWidth="1"/>
    <col min="17" max="17" width="11.57421875" style="0" customWidth="1"/>
    <col min="18" max="19" width="9.140625" style="31" customWidth="1"/>
    <col min="20" max="20" width="9.140625" style="30" customWidth="1"/>
  </cols>
  <sheetData>
    <row r="1" spans="1:26" ht="22.5">
      <c r="A1" s="289" t="s">
        <v>71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Y1">
        <v>1</v>
      </c>
      <c r="Z1">
        <v>1</v>
      </c>
    </row>
    <row r="2" ht="16.5" thickBot="1">
      <c r="A2" s="32"/>
    </row>
    <row r="3" spans="1:19" ht="15.75" customHeight="1" thickBot="1">
      <c r="A3" s="273" t="s">
        <v>32</v>
      </c>
      <c r="B3" s="274"/>
      <c r="C3" s="273" t="s">
        <v>33</v>
      </c>
      <c r="D3" s="277"/>
      <c r="E3" s="277"/>
      <c r="F3" s="274"/>
      <c r="G3" s="279" t="s">
        <v>46</v>
      </c>
      <c r="H3" s="279"/>
      <c r="I3" s="279"/>
      <c r="J3" s="279"/>
      <c r="K3" s="279"/>
      <c r="L3" s="279"/>
      <c r="M3" s="279"/>
      <c r="N3" s="279"/>
      <c r="O3" s="279"/>
      <c r="P3" s="279"/>
      <c r="Q3" s="280" t="s">
        <v>35</v>
      </c>
      <c r="R3" s="281" t="s">
        <v>36</v>
      </c>
      <c r="S3" s="284" t="s">
        <v>37</v>
      </c>
    </row>
    <row r="4" spans="1:19" ht="15.75" customHeight="1" thickBot="1">
      <c r="A4" s="275"/>
      <c r="B4" s="276"/>
      <c r="C4" s="275"/>
      <c r="D4" s="278"/>
      <c r="E4" s="278"/>
      <c r="F4" s="276"/>
      <c r="G4" s="282" t="s">
        <v>50</v>
      </c>
      <c r="H4" s="283"/>
      <c r="I4" s="283"/>
      <c r="J4" s="283"/>
      <c r="K4" s="283" t="s">
        <v>51</v>
      </c>
      <c r="L4" s="283"/>
      <c r="M4" s="283"/>
      <c r="N4" s="283"/>
      <c r="O4" s="285" t="s">
        <v>41</v>
      </c>
      <c r="P4" s="287" t="s">
        <v>42</v>
      </c>
      <c r="Q4" s="280"/>
      <c r="R4" s="281"/>
      <c r="S4" s="284"/>
    </row>
    <row r="5" spans="1:19" ht="16.5" thickBot="1">
      <c r="A5" s="33" t="s">
        <v>38</v>
      </c>
      <c r="B5" s="34" t="s">
        <v>2</v>
      </c>
      <c r="C5" s="33" t="s">
        <v>39</v>
      </c>
      <c r="D5" s="35" t="s">
        <v>40</v>
      </c>
      <c r="E5" s="36" t="s">
        <v>41</v>
      </c>
      <c r="F5" s="37" t="s">
        <v>42</v>
      </c>
      <c r="G5" s="162" t="s">
        <v>43</v>
      </c>
      <c r="H5" s="38" t="s">
        <v>44</v>
      </c>
      <c r="I5" s="38" t="s">
        <v>47</v>
      </c>
      <c r="J5" s="38" t="s">
        <v>41</v>
      </c>
      <c r="K5" s="38" t="s">
        <v>43</v>
      </c>
      <c r="L5" s="38" t="s">
        <v>44</v>
      </c>
      <c r="M5" s="38" t="s">
        <v>47</v>
      </c>
      <c r="N5" s="38" t="s">
        <v>41</v>
      </c>
      <c r="O5" s="286"/>
      <c r="P5" s="288"/>
      <c r="Q5" s="280"/>
      <c r="R5" s="281"/>
      <c r="S5" s="284"/>
    </row>
    <row r="6" spans="1:20" s="152" customFormat="1" ht="15.75">
      <c r="A6" s="39" t="s">
        <v>16</v>
      </c>
      <c r="B6" s="26" t="s">
        <v>66</v>
      </c>
      <c r="C6" s="52"/>
      <c r="D6" s="53"/>
      <c r="E6" s="121">
        <f>IF(C6="","",MAX(C6,D6))</f>
      </c>
      <c r="F6" s="122">
        <f>IF(C6="","",RANK(E6,$E$6:$E$20,1))</f>
      </c>
      <c r="G6" s="123"/>
      <c r="H6" s="123"/>
      <c r="I6" s="124"/>
      <c r="J6" s="125">
        <f>IF(G6="","",MAX(G6,H6)+I6)</f>
      </c>
      <c r="K6" s="125"/>
      <c r="L6" s="125"/>
      <c r="M6" s="124"/>
      <c r="N6" s="125">
        <f>IF(L6="","",MAX(K6,L6)+M6)</f>
      </c>
      <c r="O6" s="42">
        <f>IF(J6="","",MIN(N6,J6))</f>
      </c>
      <c r="P6" s="50">
        <f>IF(O6="","",RANK(O6,$O$6:$O$20,1))</f>
      </c>
      <c r="Q6" s="126">
        <f aca="true" t="shared" si="0" ref="Q6:Q20">IF(F6="","",SUM(P6,F6))</f>
      </c>
      <c r="R6" s="66">
        <f aca="true" t="shared" si="1" ref="R6:R20">IF(Q6="","",RANK(Q6,$Q$6:$Q$20,1))</f>
      </c>
      <c r="S6" s="97">
        <f>IF(R6="","",VLOOKUP(R6,'Bodové hodnocení'!$A$1:$B$20,2,FALSE))</f>
      </c>
      <c r="T6" s="151"/>
    </row>
    <row r="7" spans="1:20" s="152" customFormat="1" ht="15.75">
      <c r="A7" s="119" t="s">
        <v>18</v>
      </c>
      <c r="B7" s="177" t="s">
        <v>13</v>
      </c>
      <c r="C7" s="52"/>
      <c r="D7" s="53"/>
      <c r="E7" s="121">
        <f>IF(C7="","",MAX(C7,D7))</f>
      </c>
      <c r="F7" s="122">
        <f>IF(C7="","",RANK(E7,$E$6:$E$20,1))</f>
      </c>
      <c r="G7" s="178"/>
      <c r="H7" s="178"/>
      <c r="I7" s="124"/>
      <c r="J7" s="125">
        <f aca="true" t="shared" si="2" ref="J7:J20">IF(G7="","",MAX(G7,H7)+I7)</f>
      </c>
      <c r="K7" s="125"/>
      <c r="L7" s="125"/>
      <c r="M7" s="124"/>
      <c r="N7" s="125">
        <f>IF(L7="","",L7+M7)</f>
      </c>
      <c r="O7" s="42">
        <f>IF(J7="","",MIN(N7,J7))</f>
      </c>
      <c r="P7" s="50">
        <f>IF(O7="","",RANK(O7,$O$6:$O$20,1))</f>
      </c>
      <c r="Q7" s="126">
        <f t="shared" si="0"/>
      </c>
      <c r="R7" s="66">
        <f t="shared" si="1"/>
      </c>
      <c r="S7" s="97">
        <f>IF(R7="","",VLOOKUP(R7,'Bodové hodnocení'!$A$1:$B$20,2,FALSE))</f>
      </c>
      <c r="T7" s="151"/>
    </row>
    <row r="8" spans="1:20" s="152" customFormat="1" ht="15.75">
      <c r="A8" s="119" t="s">
        <v>19</v>
      </c>
      <c r="B8" s="120" t="s">
        <v>12</v>
      </c>
      <c r="C8" s="52"/>
      <c r="D8" s="53"/>
      <c r="E8" s="121">
        <f>IF(C8="","",MAX(C8,D8))</f>
      </c>
      <c r="F8" s="122">
        <f>IF(C8="","",RANK(E8,$E$6:$E$20,1))</f>
      </c>
      <c r="G8" s="123"/>
      <c r="H8" s="123"/>
      <c r="I8" s="124"/>
      <c r="J8" s="125">
        <f t="shared" si="2"/>
      </c>
      <c r="K8" s="125"/>
      <c r="L8" s="125"/>
      <c r="M8" s="124"/>
      <c r="N8" s="125">
        <f>IF(L8="","",L8+M8)</f>
      </c>
      <c r="O8" s="42">
        <f>IF(J8="","",MIN(N8,J8))</f>
      </c>
      <c r="P8" s="50">
        <f>IF(O8="","",RANK(O8,$O$6:$O$20,1))</f>
      </c>
      <c r="Q8" s="126">
        <f t="shared" si="0"/>
      </c>
      <c r="R8" s="66">
        <f t="shared" si="1"/>
      </c>
      <c r="S8" s="97">
        <f>IF(R8="","",VLOOKUP(R8,'Bodové hodnocení'!$A$1:$B$20,2,FALSE))</f>
      </c>
      <c r="T8" s="151"/>
    </row>
    <row r="9" spans="1:20" s="152" customFormat="1" ht="15.75">
      <c r="A9" s="119" t="s">
        <v>20</v>
      </c>
      <c r="B9" s="120" t="s">
        <v>8</v>
      </c>
      <c r="C9" s="52"/>
      <c r="D9" s="53"/>
      <c r="E9" s="121">
        <f>IF(C9="","",MAX(C9,D9))</f>
      </c>
      <c r="F9" s="122">
        <f>IF(C9="","",RANK(E9,$E$6:$E$20,1))</f>
      </c>
      <c r="G9" s="178"/>
      <c r="H9" s="178"/>
      <c r="I9" s="124"/>
      <c r="J9" s="125">
        <f t="shared" si="2"/>
      </c>
      <c r="K9" s="125"/>
      <c r="L9" s="125"/>
      <c r="M9" s="124"/>
      <c r="N9" s="125">
        <f aca="true" t="shared" si="3" ref="N9:N20">IF(L9="","",L9+M9)</f>
      </c>
      <c r="O9" s="42">
        <f>IF(J9="","",MIN(N9,J9))</f>
      </c>
      <c r="P9" s="50">
        <f>IF(O9="","",RANK(O9,$O$6:$O$20,1))</f>
      </c>
      <c r="Q9" s="126">
        <f t="shared" si="0"/>
      </c>
      <c r="R9" s="66">
        <f t="shared" si="1"/>
      </c>
      <c r="S9" s="97">
        <f>IF(R9="","",VLOOKUP(R9,'Bodové hodnocení'!$A$1:$B$20,2,FALSE))</f>
      </c>
      <c r="T9" s="151"/>
    </row>
    <row r="10" spans="1:20" s="152" customFormat="1" ht="15.75">
      <c r="A10" s="119" t="s">
        <v>21</v>
      </c>
      <c r="B10" s="18" t="s">
        <v>4</v>
      </c>
      <c r="C10" s="52"/>
      <c r="D10" s="53"/>
      <c r="E10" s="121">
        <f aca="true" t="shared" si="4" ref="E10:E19">IF(C10="","",MAX(C10,D10))</f>
      </c>
      <c r="F10" s="122">
        <f aca="true" t="shared" si="5" ref="F10:F19">IF(C10="","",RANK(E10,$E$6:$E$20,1))</f>
      </c>
      <c r="G10" s="123"/>
      <c r="H10" s="123"/>
      <c r="I10" s="124"/>
      <c r="J10" s="125">
        <f t="shared" si="2"/>
      </c>
      <c r="K10" s="125"/>
      <c r="L10" s="125"/>
      <c r="M10" s="124"/>
      <c r="N10" s="125">
        <f t="shared" si="3"/>
      </c>
      <c r="O10" s="42">
        <f>IF(J10="","",MIN(N10,J10))</f>
      </c>
      <c r="P10" s="50">
        <f aca="true" t="shared" si="6" ref="P10:P19">IF(O10="","",RANK(O10,$O$6:$O$20,1))</f>
      </c>
      <c r="Q10" s="126">
        <f t="shared" si="0"/>
      </c>
      <c r="R10" s="66">
        <f t="shared" si="1"/>
      </c>
      <c r="S10" s="97">
        <f>IF(R10="","",VLOOKUP(R10,'Bodové hodnocení'!$A$1:$B$20,2,FALSE))</f>
      </c>
      <c r="T10" s="151"/>
    </row>
    <row r="11" spans="1:20" s="152" customFormat="1" ht="15.75">
      <c r="A11" s="119" t="s">
        <v>22</v>
      </c>
      <c r="B11" s="18" t="s">
        <v>6</v>
      </c>
      <c r="C11" s="52"/>
      <c r="D11" s="53"/>
      <c r="E11" s="121">
        <f t="shared" si="4"/>
      </c>
      <c r="F11" s="122">
        <f t="shared" si="5"/>
      </c>
      <c r="G11" s="178"/>
      <c r="H11" s="178"/>
      <c r="I11" s="124"/>
      <c r="J11" s="125">
        <f t="shared" si="2"/>
      </c>
      <c r="K11" s="125"/>
      <c r="L11" s="125"/>
      <c r="M11" s="124"/>
      <c r="N11" s="125">
        <f t="shared" si="3"/>
      </c>
      <c r="O11" s="42">
        <f aca="true" t="shared" si="7" ref="O11:O19">IF(J11="","",MIN(N11,J11))</f>
      </c>
      <c r="P11" s="50">
        <f>IF(O11="","",RANK(O11,$O$6:$O$20,1))</f>
      </c>
      <c r="Q11" s="126">
        <f t="shared" si="0"/>
      </c>
      <c r="R11" s="66">
        <f t="shared" si="1"/>
      </c>
      <c r="S11" s="97">
        <f>IF(R11="","",VLOOKUP(R11,'Bodové hodnocení'!$A$1:$B$20,2,FALSE))</f>
      </c>
      <c r="T11" s="151"/>
    </row>
    <row r="12" spans="1:20" s="152" customFormat="1" ht="15.75">
      <c r="A12" s="119" t="s">
        <v>23</v>
      </c>
      <c r="B12" s="18" t="s">
        <v>10</v>
      </c>
      <c r="C12" s="52"/>
      <c r="D12" s="53"/>
      <c r="E12" s="121">
        <f t="shared" si="4"/>
      </c>
      <c r="F12" s="122">
        <f t="shared" si="5"/>
      </c>
      <c r="G12" s="123"/>
      <c r="H12" s="123"/>
      <c r="I12" s="124"/>
      <c r="J12" s="125">
        <f t="shared" si="2"/>
      </c>
      <c r="K12" s="125"/>
      <c r="L12" s="125"/>
      <c r="M12" s="124"/>
      <c r="N12" s="125">
        <f t="shared" si="3"/>
      </c>
      <c r="O12" s="42">
        <f t="shared" si="7"/>
      </c>
      <c r="P12" s="50">
        <f t="shared" si="6"/>
      </c>
      <c r="Q12" s="126">
        <f t="shared" si="0"/>
      </c>
      <c r="R12" s="66">
        <f t="shared" si="1"/>
      </c>
      <c r="S12" s="97">
        <f>IF(R12="","",VLOOKUP(R12,'Bodové hodnocení'!$A$1:$B$20,2,FALSE))</f>
      </c>
      <c r="T12" s="151"/>
    </row>
    <row r="13" spans="1:20" s="152" customFormat="1" ht="15.75">
      <c r="A13" s="119" t="s">
        <v>25</v>
      </c>
      <c r="B13" s="21" t="s">
        <v>30</v>
      </c>
      <c r="C13" s="52"/>
      <c r="D13" s="53"/>
      <c r="E13" s="121">
        <f t="shared" si="4"/>
      </c>
      <c r="F13" s="122">
        <f t="shared" si="5"/>
      </c>
      <c r="G13" s="178"/>
      <c r="H13" s="178"/>
      <c r="I13" s="124"/>
      <c r="J13" s="125">
        <f t="shared" si="2"/>
      </c>
      <c r="K13" s="125"/>
      <c r="L13" s="125"/>
      <c r="M13" s="124"/>
      <c r="N13" s="125">
        <f t="shared" si="3"/>
      </c>
      <c r="O13" s="42">
        <f t="shared" si="7"/>
      </c>
      <c r="P13" s="50">
        <f t="shared" si="6"/>
      </c>
      <c r="Q13" s="126">
        <f t="shared" si="0"/>
      </c>
      <c r="R13" s="66">
        <f t="shared" si="1"/>
      </c>
      <c r="S13" s="97">
        <f>IF(R13="","",VLOOKUP(R13,'Bodové hodnocení'!$A$1:$B$20,2,FALSE))</f>
      </c>
      <c r="T13" s="151"/>
    </row>
    <row r="14" spans="1:20" s="152" customFormat="1" ht="15.75">
      <c r="A14" s="119" t="s">
        <v>26</v>
      </c>
      <c r="B14" s="21" t="s">
        <v>24</v>
      </c>
      <c r="C14" s="52"/>
      <c r="D14" s="53"/>
      <c r="E14" s="121">
        <f t="shared" si="4"/>
      </c>
      <c r="F14" s="122">
        <f t="shared" si="5"/>
      </c>
      <c r="G14" s="123"/>
      <c r="H14" s="123"/>
      <c r="I14" s="124"/>
      <c r="J14" s="125">
        <f t="shared" si="2"/>
      </c>
      <c r="K14" s="125"/>
      <c r="L14" s="125"/>
      <c r="M14" s="124"/>
      <c r="N14" s="125">
        <f t="shared" si="3"/>
      </c>
      <c r="O14" s="42">
        <f t="shared" si="7"/>
      </c>
      <c r="P14" s="50">
        <f t="shared" si="6"/>
      </c>
      <c r="Q14" s="126">
        <f t="shared" si="0"/>
      </c>
      <c r="R14" s="66">
        <f t="shared" si="1"/>
      </c>
      <c r="S14" s="97">
        <f>IF(R14="","",VLOOKUP(R14,'Bodové hodnocení'!$A$1:$B$20,2,FALSE))</f>
      </c>
      <c r="T14" s="151"/>
    </row>
    <row r="15" spans="1:20" s="152" customFormat="1" ht="15.75">
      <c r="A15" s="119" t="s">
        <v>27</v>
      </c>
      <c r="B15" s="21" t="s">
        <v>67</v>
      </c>
      <c r="C15" s="52"/>
      <c r="D15" s="53"/>
      <c r="E15" s="121">
        <f t="shared" si="4"/>
      </c>
      <c r="F15" s="122">
        <f t="shared" si="5"/>
      </c>
      <c r="G15" s="178"/>
      <c r="H15" s="178"/>
      <c r="I15" s="124"/>
      <c r="J15" s="125">
        <f t="shared" si="2"/>
      </c>
      <c r="K15" s="125"/>
      <c r="L15" s="125"/>
      <c r="M15" s="124"/>
      <c r="N15" s="125">
        <f t="shared" si="3"/>
      </c>
      <c r="O15" s="42">
        <f t="shared" si="7"/>
      </c>
      <c r="P15" s="50">
        <f t="shared" si="6"/>
      </c>
      <c r="Q15" s="126">
        <f t="shared" si="0"/>
      </c>
      <c r="R15" s="66">
        <f t="shared" si="1"/>
      </c>
      <c r="S15" s="97">
        <f>IF(R15="","",VLOOKUP(R15,'Bodové hodnocení'!$A$1:$B$20,2,FALSE))</f>
      </c>
      <c r="T15" s="151"/>
    </row>
    <row r="16" spans="1:20" s="152" customFormat="1" ht="15.75">
      <c r="A16" s="119" t="s">
        <v>28</v>
      </c>
      <c r="B16" s="21" t="s">
        <v>7</v>
      </c>
      <c r="C16" s="52"/>
      <c r="D16" s="53"/>
      <c r="E16" s="121">
        <f>IF(C16="","",MAX(C16,D16))</f>
      </c>
      <c r="F16" s="122">
        <f t="shared" si="5"/>
      </c>
      <c r="G16" s="123"/>
      <c r="H16" s="123"/>
      <c r="I16" s="124"/>
      <c r="J16" s="125">
        <f t="shared" si="2"/>
      </c>
      <c r="K16" s="125"/>
      <c r="L16" s="125"/>
      <c r="M16" s="124"/>
      <c r="N16" s="125">
        <f t="shared" si="3"/>
      </c>
      <c r="O16" s="42">
        <f t="shared" si="7"/>
      </c>
      <c r="P16" s="50">
        <f t="shared" si="6"/>
      </c>
      <c r="Q16" s="126">
        <f t="shared" si="0"/>
      </c>
      <c r="R16" s="66">
        <f t="shared" si="1"/>
      </c>
      <c r="S16" s="97">
        <f>IF(R16="","",VLOOKUP(R16,'Bodové hodnocení'!$A$1:$B$20,2,FALSE))</f>
      </c>
      <c r="T16" s="151"/>
    </row>
    <row r="17" spans="1:20" s="152" customFormat="1" ht="15.75">
      <c r="A17" s="119" t="s">
        <v>29</v>
      </c>
      <c r="B17" s="18" t="s">
        <v>17</v>
      </c>
      <c r="C17" s="52"/>
      <c r="D17" s="53"/>
      <c r="E17" s="121">
        <f t="shared" si="4"/>
      </c>
      <c r="F17" s="122">
        <f t="shared" si="5"/>
      </c>
      <c r="G17" s="178"/>
      <c r="H17" s="178"/>
      <c r="I17" s="124"/>
      <c r="J17" s="125">
        <f t="shared" si="2"/>
      </c>
      <c r="K17" s="125"/>
      <c r="L17" s="125"/>
      <c r="M17" s="124"/>
      <c r="N17" s="125">
        <f t="shared" si="3"/>
      </c>
      <c r="O17" s="42">
        <f t="shared" si="7"/>
      </c>
      <c r="P17" s="50">
        <f t="shared" si="6"/>
      </c>
      <c r="Q17" s="126">
        <f t="shared" si="0"/>
      </c>
      <c r="R17" s="66">
        <f t="shared" si="1"/>
      </c>
      <c r="S17" s="97">
        <f>IF(R17="","",VLOOKUP(R17,'Bodové hodnocení'!$A$1:$B$20,2,FALSE))</f>
      </c>
      <c r="T17" s="151"/>
    </row>
    <row r="18" spans="1:20" s="152" customFormat="1" ht="15.75">
      <c r="A18" s="119" t="s">
        <v>31</v>
      </c>
      <c r="B18" s="22" t="s">
        <v>14</v>
      </c>
      <c r="C18" s="52"/>
      <c r="D18" s="53"/>
      <c r="E18" s="121">
        <f t="shared" si="4"/>
      </c>
      <c r="F18" s="122">
        <f t="shared" si="5"/>
      </c>
      <c r="G18" s="123"/>
      <c r="H18" s="123"/>
      <c r="I18" s="124"/>
      <c r="J18" s="125">
        <f t="shared" si="2"/>
      </c>
      <c r="K18" s="125"/>
      <c r="L18" s="125"/>
      <c r="M18" s="124"/>
      <c r="N18" s="125">
        <f t="shared" si="3"/>
      </c>
      <c r="O18" s="42">
        <f t="shared" si="7"/>
      </c>
      <c r="P18" s="50">
        <f t="shared" si="6"/>
      </c>
      <c r="Q18" s="126">
        <f t="shared" si="0"/>
      </c>
      <c r="R18" s="66">
        <f t="shared" si="1"/>
      </c>
      <c r="S18" s="97">
        <f>IF(R18="","",VLOOKUP(R18,'Bodové hodnocení'!$A$1:$B$20,2,FALSE))</f>
      </c>
      <c r="T18" s="151"/>
    </row>
    <row r="19" spans="1:20" s="152" customFormat="1" ht="15.75">
      <c r="A19" s="119" t="s">
        <v>56</v>
      </c>
      <c r="B19" s="22" t="s">
        <v>9</v>
      </c>
      <c r="C19" s="52"/>
      <c r="D19" s="53"/>
      <c r="E19" s="121">
        <f t="shared" si="4"/>
      </c>
      <c r="F19" s="122">
        <f t="shared" si="5"/>
      </c>
      <c r="G19" s="123"/>
      <c r="H19" s="123"/>
      <c r="I19" s="124"/>
      <c r="J19" s="125">
        <f t="shared" si="2"/>
      </c>
      <c r="K19" s="125"/>
      <c r="L19" s="125"/>
      <c r="M19" s="124"/>
      <c r="N19" s="125">
        <f t="shared" si="3"/>
      </c>
      <c r="O19" s="42">
        <f t="shared" si="7"/>
      </c>
      <c r="P19" s="50">
        <f t="shared" si="6"/>
      </c>
      <c r="Q19" s="126">
        <f t="shared" si="0"/>
      </c>
      <c r="R19" s="66">
        <f t="shared" si="1"/>
      </c>
      <c r="S19" s="97">
        <f>IF(R19="","",VLOOKUP(R19,'Bodové hodnocení'!$A$1:$B$20,2,FALSE))</f>
      </c>
      <c r="T19" s="151"/>
    </row>
    <row r="20" spans="1:19" ht="16.5" thickBot="1">
      <c r="A20" s="119" t="s">
        <v>68</v>
      </c>
      <c r="B20" s="21" t="s">
        <v>5</v>
      </c>
      <c r="C20" s="52"/>
      <c r="D20" s="53"/>
      <c r="E20" s="121">
        <f>IF(C20="","",MAX(C20,D20))</f>
      </c>
      <c r="F20" s="122">
        <f>IF(C20="","",RANK(E20,$E$6:$E$20,1))</f>
      </c>
      <c r="G20" s="178"/>
      <c r="H20" s="178"/>
      <c r="I20" s="124"/>
      <c r="J20" s="125">
        <f t="shared" si="2"/>
      </c>
      <c r="K20" s="125"/>
      <c r="L20" s="125"/>
      <c r="M20" s="124"/>
      <c r="N20" s="125">
        <f t="shared" si="3"/>
      </c>
      <c r="O20" s="42">
        <f>IF(J20="","",MIN(N20,J20))</f>
      </c>
      <c r="P20" s="50">
        <f>IF(O20="","",RANK(O20,$O$6:$O$20,1))</f>
      </c>
      <c r="Q20" s="126">
        <f t="shared" si="0"/>
      </c>
      <c r="R20" s="66">
        <f t="shared" si="1"/>
      </c>
      <c r="S20" s="97">
        <f>IF(R20="","",VLOOKUP(R20,'Bodové hodnocení'!$A$1:$B$20,2,FALSE))</f>
      </c>
    </row>
    <row r="21" spans="1:19" ht="15.75" customHeight="1" thickBot="1">
      <c r="A21" s="43"/>
      <c r="B21" s="43"/>
      <c r="C21" s="44"/>
      <c r="D21" s="4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5"/>
      <c r="S21" s="46"/>
    </row>
    <row r="22" spans="1:19" ht="16.5" thickBot="1">
      <c r="A22" s="273" t="s">
        <v>45</v>
      </c>
      <c r="B22" s="274"/>
      <c r="C22" s="273" t="s">
        <v>33</v>
      </c>
      <c r="D22" s="277"/>
      <c r="E22" s="277"/>
      <c r="F22" s="274"/>
      <c r="G22" s="279" t="s">
        <v>46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80" t="s">
        <v>35</v>
      </c>
      <c r="R22" s="281" t="s">
        <v>36</v>
      </c>
      <c r="S22" s="284" t="s">
        <v>37</v>
      </c>
    </row>
    <row r="23" spans="1:19" ht="16.5" thickBot="1">
      <c r="A23" s="275"/>
      <c r="B23" s="276"/>
      <c r="C23" s="275"/>
      <c r="D23" s="278"/>
      <c r="E23" s="278"/>
      <c r="F23" s="276"/>
      <c r="G23" s="282" t="s">
        <v>50</v>
      </c>
      <c r="H23" s="283"/>
      <c r="I23" s="283"/>
      <c r="J23" s="283"/>
      <c r="K23" s="283" t="s">
        <v>51</v>
      </c>
      <c r="L23" s="283"/>
      <c r="M23" s="283"/>
      <c r="N23" s="283"/>
      <c r="O23" s="285" t="s">
        <v>41</v>
      </c>
      <c r="P23" s="287" t="s">
        <v>42</v>
      </c>
      <c r="Q23" s="280"/>
      <c r="R23" s="281"/>
      <c r="S23" s="284"/>
    </row>
    <row r="24" spans="1:20" s="152" customFormat="1" ht="16.5" thickBot="1">
      <c r="A24" s="54" t="s">
        <v>38</v>
      </c>
      <c r="B24" s="34" t="s">
        <v>2</v>
      </c>
      <c r="C24" s="33" t="s">
        <v>39</v>
      </c>
      <c r="D24" s="35" t="s">
        <v>40</v>
      </c>
      <c r="E24" s="55" t="s">
        <v>41</v>
      </c>
      <c r="F24" s="37" t="s">
        <v>42</v>
      </c>
      <c r="G24" s="162" t="s">
        <v>43</v>
      </c>
      <c r="H24" s="38" t="s">
        <v>44</v>
      </c>
      <c r="I24" s="38" t="s">
        <v>47</v>
      </c>
      <c r="J24" s="38" t="s">
        <v>41</v>
      </c>
      <c r="K24" s="38" t="s">
        <v>43</v>
      </c>
      <c r="L24" s="38" t="s">
        <v>44</v>
      </c>
      <c r="M24" s="38" t="s">
        <v>47</v>
      </c>
      <c r="N24" s="38" t="s">
        <v>41</v>
      </c>
      <c r="O24" s="286"/>
      <c r="P24" s="288"/>
      <c r="Q24" s="280"/>
      <c r="R24" s="281"/>
      <c r="S24" s="284"/>
      <c r="T24" s="151"/>
    </row>
    <row r="25" spans="1:20" s="152" customFormat="1" ht="15.75">
      <c r="A25" s="39" t="s">
        <v>16</v>
      </c>
      <c r="B25" s="26" t="s">
        <v>66</v>
      </c>
      <c r="C25" s="52"/>
      <c r="D25" s="53"/>
      <c r="E25" s="121">
        <f>IF(C25="","",MAX(C25,D25))</f>
      </c>
      <c r="F25" s="122">
        <f>IF(C25="","",RANK(E25,$E$6:$E$20,1))</f>
      </c>
      <c r="G25" s="123"/>
      <c r="H25" s="123"/>
      <c r="I25" s="124"/>
      <c r="J25" s="125">
        <f>IF(G25="","",MAX(G25,H25)+I25)</f>
      </c>
      <c r="K25" s="125"/>
      <c r="L25" s="125"/>
      <c r="M25" s="124"/>
      <c r="N25" s="125">
        <f>IF(L25="","",MAX(K25,L25)+M25)</f>
      </c>
      <c r="O25" s="42">
        <f>IF(J25="","",MIN(N25,J25))</f>
      </c>
      <c r="P25" s="50">
        <f aca="true" t="shared" si="8" ref="P25:P30">IF(O25="","",RANK(O25,$O$6:$O$20,1))</f>
      </c>
      <c r="Q25" s="126">
        <f aca="true" t="shared" si="9" ref="Q25:Q39">IF(F25="","",SUM(P25,F25))</f>
      </c>
      <c r="R25" s="66">
        <f aca="true" t="shared" si="10" ref="R25:R39">IF(Q25="","",RANK(Q25,$Q$6:$Q$20,1))</f>
      </c>
      <c r="S25" s="97">
        <f>IF(R25="","",VLOOKUP(R25,'Bodové hodnocení'!$A$1:$B$20,2,FALSE))</f>
      </c>
      <c r="T25" s="151"/>
    </row>
    <row r="26" spans="1:20" s="152" customFormat="1" ht="15.75">
      <c r="A26" s="119" t="s">
        <v>18</v>
      </c>
      <c r="B26" s="177" t="s">
        <v>13</v>
      </c>
      <c r="C26" s="52"/>
      <c r="D26" s="53"/>
      <c r="E26" s="121">
        <f>IF(C26="","",MAX(C26,D26))</f>
      </c>
      <c r="F26" s="122">
        <f>IF(C26="","",RANK(E26,$E$6:$E$20,1))</f>
      </c>
      <c r="G26" s="178"/>
      <c r="H26" s="178"/>
      <c r="I26" s="124"/>
      <c r="J26" s="125">
        <f aca="true" t="shared" si="11" ref="J26:J39">IF(G26="","",MAX(G26,H26)+I26)</f>
      </c>
      <c r="K26" s="125"/>
      <c r="L26" s="125"/>
      <c r="M26" s="124"/>
      <c r="N26" s="125">
        <f>IF(L26="","",L26+M26)</f>
      </c>
      <c r="O26" s="42">
        <f>IF(J26="","",MIN(N26,J26))</f>
      </c>
      <c r="P26" s="50">
        <f t="shared" si="8"/>
      </c>
      <c r="Q26" s="126">
        <f t="shared" si="9"/>
      </c>
      <c r="R26" s="66">
        <f t="shared" si="10"/>
      </c>
      <c r="S26" s="97">
        <f>IF(R26="","",VLOOKUP(R26,'Bodové hodnocení'!$A$1:$B$20,2,FALSE))</f>
      </c>
      <c r="T26" s="151"/>
    </row>
    <row r="27" spans="1:20" s="152" customFormat="1" ht="15.75">
      <c r="A27" s="119" t="s">
        <v>19</v>
      </c>
      <c r="B27" s="120" t="s">
        <v>12</v>
      </c>
      <c r="C27" s="52"/>
      <c r="D27" s="53"/>
      <c r="E27" s="121">
        <f>IF(C27="","",MAX(C27,D27))</f>
      </c>
      <c r="F27" s="122">
        <f>IF(C27="","",RANK(E27,$E$6:$E$20,1))</f>
      </c>
      <c r="G27" s="123"/>
      <c r="H27" s="123"/>
      <c r="I27" s="124"/>
      <c r="J27" s="125">
        <f t="shared" si="11"/>
      </c>
      <c r="K27" s="125"/>
      <c r="L27" s="125"/>
      <c r="M27" s="124"/>
      <c r="N27" s="125">
        <f>IF(L27="","",L27+M27)</f>
      </c>
      <c r="O27" s="42">
        <f>IF(J27="","",MIN(N27,J27))</f>
      </c>
      <c r="P27" s="50">
        <f t="shared" si="8"/>
      </c>
      <c r="Q27" s="126">
        <f t="shared" si="9"/>
      </c>
      <c r="R27" s="66">
        <f t="shared" si="10"/>
      </c>
      <c r="S27" s="97">
        <f>IF(R27="","",VLOOKUP(R27,'Bodové hodnocení'!$A$1:$B$20,2,FALSE))</f>
      </c>
      <c r="T27" s="151"/>
    </row>
    <row r="28" spans="1:20" s="152" customFormat="1" ht="15.75">
      <c r="A28" s="119" t="s">
        <v>20</v>
      </c>
      <c r="B28" s="120" t="s">
        <v>8</v>
      </c>
      <c r="C28" s="52"/>
      <c r="D28" s="53"/>
      <c r="E28" s="121">
        <f>IF(C28="","",MAX(C28,D28))</f>
      </c>
      <c r="F28" s="122">
        <f>IF(C28="","",RANK(E28,$E$6:$E$20,1))</f>
      </c>
      <c r="G28" s="178"/>
      <c r="H28" s="178"/>
      <c r="I28" s="124"/>
      <c r="J28" s="125">
        <f t="shared" si="11"/>
      </c>
      <c r="K28" s="125"/>
      <c r="L28" s="125"/>
      <c r="M28" s="124"/>
      <c r="N28" s="125">
        <f aca="true" t="shared" si="12" ref="N28:N39">IF(L28="","",L28+M28)</f>
      </c>
      <c r="O28" s="42">
        <f>IF(J28="","",MIN(N28,J28))</f>
      </c>
      <c r="P28" s="50">
        <f t="shared" si="8"/>
      </c>
      <c r="Q28" s="126">
        <f t="shared" si="9"/>
      </c>
      <c r="R28" s="66">
        <f t="shared" si="10"/>
      </c>
      <c r="S28" s="97">
        <f>IF(R28="","",VLOOKUP(R28,'Bodové hodnocení'!$A$1:$B$20,2,FALSE))</f>
      </c>
      <c r="T28" s="151"/>
    </row>
    <row r="29" spans="1:20" s="152" customFormat="1" ht="15.75">
      <c r="A29" s="119" t="s">
        <v>21</v>
      </c>
      <c r="B29" s="18" t="s">
        <v>4</v>
      </c>
      <c r="C29" s="52"/>
      <c r="D29" s="53"/>
      <c r="E29" s="121">
        <f aca="true" t="shared" si="13" ref="E29:E34">IF(C29="","",MAX(C29,D29))</f>
      </c>
      <c r="F29" s="122">
        <f aca="true" t="shared" si="14" ref="F29:F38">IF(C29="","",RANK(E29,$E$6:$E$20,1))</f>
      </c>
      <c r="G29" s="123"/>
      <c r="H29" s="123"/>
      <c r="I29" s="124"/>
      <c r="J29" s="125">
        <f t="shared" si="11"/>
      </c>
      <c r="K29" s="125"/>
      <c r="L29" s="125"/>
      <c r="M29" s="124"/>
      <c r="N29" s="125">
        <f t="shared" si="12"/>
      </c>
      <c r="O29" s="42">
        <f>IF(J29="","",MIN(N29,J29))</f>
      </c>
      <c r="P29" s="50">
        <f t="shared" si="8"/>
      </c>
      <c r="Q29" s="126">
        <f t="shared" si="9"/>
      </c>
      <c r="R29" s="66">
        <f t="shared" si="10"/>
      </c>
      <c r="S29" s="97">
        <f>IF(R29="","",VLOOKUP(R29,'Bodové hodnocení'!$A$1:$B$20,2,FALSE))</f>
      </c>
      <c r="T29" s="151"/>
    </row>
    <row r="30" spans="1:20" s="152" customFormat="1" ht="15.75">
      <c r="A30" s="119" t="s">
        <v>22</v>
      </c>
      <c r="B30" s="18" t="s">
        <v>6</v>
      </c>
      <c r="C30" s="52"/>
      <c r="D30" s="53"/>
      <c r="E30" s="121">
        <f t="shared" si="13"/>
      </c>
      <c r="F30" s="122">
        <f t="shared" si="14"/>
      </c>
      <c r="G30" s="178"/>
      <c r="H30" s="178"/>
      <c r="I30" s="124"/>
      <c r="J30" s="125">
        <f t="shared" si="11"/>
      </c>
      <c r="K30" s="125"/>
      <c r="L30" s="125"/>
      <c r="M30" s="124"/>
      <c r="N30" s="125">
        <f t="shared" si="12"/>
      </c>
      <c r="O30" s="42">
        <f aca="true" t="shared" si="15" ref="O30:O38">IF(J30="","",MIN(N30,J30))</f>
      </c>
      <c r="P30" s="50">
        <f t="shared" si="8"/>
      </c>
      <c r="Q30" s="126">
        <f t="shared" si="9"/>
      </c>
      <c r="R30" s="66">
        <f t="shared" si="10"/>
      </c>
      <c r="S30" s="97">
        <f>IF(R30="","",VLOOKUP(R30,'Bodové hodnocení'!$A$1:$B$20,2,FALSE))</f>
      </c>
      <c r="T30" s="151"/>
    </row>
    <row r="31" spans="1:20" s="152" customFormat="1" ht="15.75">
      <c r="A31" s="119" t="s">
        <v>23</v>
      </c>
      <c r="B31" s="18" t="s">
        <v>10</v>
      </c>
      <c r="C31" s="52"/>
      <c r="D31" s="53"/>
      <c r="E31" s="121">
        <f t="shared" si="13"/>
      </c>
      <c r="F31" s="122">
        <f t="shared" si="14"/>
      </c>
      <c r="G31" s="123"/>
      <c r="H31" s="123"/>
      <c r="I31" s="124"/>
      <c r="J31" s="125">
        <f t="shared" si="11"/>
      </c>
      <c r="K31" s="125"/>
      <c r="L31" s="125"/>
      <c r="M31" s="124"/>
      <c r="N31" s="125">
        <f t="shared" si="12"/>
      </c>
      <c r="O31" s="42">
        <f t="shared" si="15"/>
      </c>
      <c r="P31" s="50">
        <f aca="true" t="shared" si="16" ref="P31:P38">IF(O31="","",RANK(O31,$O$6:$O$20,1))</f>
      </c>
      <c r="Q31" s="126">
        <f t="shared" si="9"/>
      </c>
      <c r="R31" s="66">
        <f t="shared" si="10"/>
      </c>
      <c r="S31" s="97">
        <f>IF(R31="","",VLOOKUP(R31,'Bodové hodnocení'!$A$1:$B$20,2,FALSE))</f>
      </c>
      <c r="T31" s="151"/>
    </row>
    <row r="32" spans="1:20" s="152" customFormat="1" ht="15.75">
      <c r="A32" s="119" t="s">
        <v>25</v>
      </c>
      <c r="B32" s="21" t="s">
        <v>30</v>
      </c>
      <c r="C32" s="52"/>
      <c r="D32" s="53"/>
      <c r="E32" s="121">
        <f t="shared" si="13"/>
      </c>
      <c r="F32" s="122">
        <f t="shared" si="14"/>
      </c>
      <c r="G32" s="178"/>
      <c r="H32" s="178"/>
      <c r="I32" s="124"/>
      <c r="J32" s="125">
        <f t="shared" si="11"/>
      </c>
      <c r="K32" s="125"/>
      <c r="L32" s="125"/>
      <c r="M32" s="124"/>
      <c r="N32" s="125">
        <f t="shared" si="12"/>
      </c>
      <c r="O32" s="42">
        <f t="shared" si="15"/>
      </c>
      <c r="P32" s="50">
        <f t="shared" si="16"/>
      </c>
      <c r="Q32" s="126">
        <f t="shared" si="9"/>
      </c>
      <c r="R32" s="66">
        <f t="shared" si="10"/>
      </c>
      <c r="S32" s="97">
        <f>IF(R32="","",VLOOKUP(R32,'Bodové hodnocení'!$A$1:$B$20,2,FALSE))</f>
      </c>
      <c r="T32" s="151"/>
    </row>
    <row r="33" spans="1:20" s="152" customFormat="1" ht="15.75">
      <c r="A33" s="119" t="s">
        <v>26</v>
      </c>
      <c r="B33" s="21" t="s">
        <v>24</v>
      </c>
      <c r="C33" s="52"/>
      <c r="D33" s="53"/>
      <c r="E33" s="121">
        <f t="shared" si="13"/>
      </c>
      <c r="F33" s="122">
        <f t="shared" si="14"/>
      </c>
      <c r="G33" s="123"/>
      <c r="H33" s="123"/>
      <c r="I33" s="124"/>
      <c r="J33" s="125">
        <f t="shared" si="11"/>
      </c>
      <c r="K33" s="125"/>
      <c r="L33" s="125"/>
      <c r="M33" s="124"/>
      <c r="N33" s="125">
        <f t="shared" si="12"/>
      </c>
      <c r="O33" s="42">
        <f t="shared" si="15"/>
      </c>
      <c r="P33" s="50">
        <f t="shared" si="16"/>
      </c>
      <c r="Q33" s="126">
        <f t="shared" si="9"/>
      </c>
      <c r="R33" s="66">
        <f t="shared" si="10"/>
      </c>
      <c r="S33" s="97">
        <f>IF(R33="","",VLOOKUP(R33,'Bodové hodnocení'!$A$1:$B$20,2,FALSE))</f>
      </c>
      <c r="T33" s="151"/>
    </row>
    <row r="34" spans="1:20" s="152" customFormat="1" ht="15.75">
      <c r="A34" s="119" t="s">
        <v>27</v>
      </c>
      <c r="B34" s="21" t="s">
        <v>67</v>
      </c>
      <c r="C34" s="52"/>
      <c r="D34" s="53"/>
      <c r="E34" s="121">
        <f t="shared" si="13"/>
      </c>
      <c r="F34" s="122">
        <f t="shared" si="14"/>
      </c>
      <c r="G34" s="178"/>
      <c r="H34" s="178"/>
      <c r="I34" s="124"/>
      <c r="J34" s="125">
        <f t="shared" si="11"/>
      </c>
      <c r="K34" s="125"/>
      <c r="L34" s="125"/>
      <c r="M34" s="124"/>
      <c r="N34" s="125">
        <f t="shared" si="12"/>
      </c>
      <c r="O34" s="42">
        <f t="shared" si="15"/>
      </c>
      <c r="P34" s="50">
        <f t="shared" si="16"/>
      </c>
      <c r="Q34" s="126">
        <f t="shared" si="9"/>
      </c>
      <c r="R34" s="66">
        <f t="shared" si="10"/>
      </c>
      <c r="S34" s="97">
        <f>IF(R34="","",VLOOKUP(R34,'Bodové hodnocení'!$A$1:$B$20,2,FALSE))</f>
      </c>
      <c r="T34" s="151"/>
    </row>
    <row r="35" spans="1:20" s="152" customFormat="1" ht="15.75">
      <c r="A35" s="119" t="s">
        <v>28</v>
      </c>
      <c r="B35" s="21" t="s">
        <v>7</v>
      </c>
      <c r="C35" s="52"/>
      <c r="D35" s="53"/>
      <c r="E35" s="121">
        <f>IF(C35="","",MAX(C35,D35))</f>
      </c>
      <c r="F35" s="122">
        <f t="shared" si="14"/>
      </c>
      <c r="G35" s="123"/>
      <c r="H35" s="123"/>
      <c r="I35" s="124"/>
      <c r="J35" s="125">
        <f t="shared" si="11"/>
      </c>
      <c r="K35" s="125"/>
      <c r="L35" s="125"/>
      <c r="M35" s="124"/>
      <c r="N35" s="125">
        <f t="shared" si="12"/>
      </c>
      <c r="O35" s="42">
        <f t="shared" si="15"/>
      </c>
      <c r="P35" s="50">
        <f t="shared" si="16"/>
      </c>
      <c r="Q35" s="126">
        <f t="shared" si="9"/>
      </c>
      <c r="R35" s="66">
        <f t="shared" si="10"/>
      </c>
      <c r="S35" s="97">
        <f>IF(R35="","",VLOOKUP(R35,'Bodové hodnocení'!$A$1:$B$20,2,FALSE))</f>
      </c>
      <c r="T35" s="151"/>
    </row>
    <row r="36" spans="1:20" s="152" customFormat="1" ht="15.75">
      <c r="A36" s="119" t="s">
        <v>29</v>
      </c>
      <c r="B36" s="18" t="s">
        <v>17</v>
      </c>
      <c r="C36" s="52"/>
      <c r="D36" s="53"/>
      <c r="E36" s="121">
        <f>IF(C36="","",MAX(C36,D36))</f>
      </c>
      <c r="F36" s="122">
        <f t="shared" si="14"/>
      </c>
      <c r="G36" s="178"/>
      <c r="H36" s="178"/>
      <c r="I36" s="124"/>
      <c r="J36" s="125">
        <f t="shared" si="11"/>
      </c>
      <c r="K36" s="125"/>
      <c r="L36" s="125"/>
      <c r="M36" s="124"/>
      <c r="N36" s="125">
        <f t="shared" si="12"/>
      </c>
      <c r="O36" s="42">
        <f t="shared" si="15"/>
      </c>
      <c r="P36" s="50">
        <f t="shared" si="16"/>
      </c>
      <c r="Q36" s="126">
        <f t="shared" si="9"/>
      </c>
      <c r="R36" s="66">
        <f t="shared" si="10"/>
      </c>
      <c r="S36" s="97">
        <f>IF(R36="","",VLOOKUP(R36,'Bodové hodnocení'!$A$1:$B$20,2,FALSE))</f>
      </c>
      <c r="T36" s="151"/>
    </row>
    <row r="37" spans="1:19" ht="15.75">
      <c r="A37" s="119" t="s">
        <v>31</v>
      </c>
      <c r="B37" s="22" t="s">
        <v>14</v>
      </c>
      <c r="C37" s="52"/>
      <c r="D37" s="53"/>
      <c r="E37" s="121">
        <f>IF(C37="","",MAX(C37,D37))</f>
      </c>
      <c r="F37" s="122">
        <f t="shared" si="14"/>
      </c>
      <c r="G37" s="123"/>
      <c r="H37" s="123"/>
      <c r="I37" s="124"/>
      <c r="J37" s="125">
        <f t="shared" si="11"/>
      </c>
      <c r="K37" s="125"/>
      <c r="L37" s="125"/>
      <c r="M37" s="124"/>
      <c r="N37" s="125">
        <f t="shared" si="12"/>
      </c>
      <c r="O37" s="42">
        <f t="shared" si="15"/>
      </c>
      <c r="P37" s="50">
        <f t="shared" si="16"/>
      </c>
      <c r="Q37" s="126">
        <f t="shared" si="9"/>
      </c>
      <c r="R37" s="66">
        <f t="shared" si="10"/>
      </c>
      <c r="S37" s="97">
        <f>IF(R37="","",VLOOKUP(R37,'Bodové hodnocení'!$A$1:$B$20,2,FALSE))</f>
      </c>
    </row>
    <row r="38" spans="1:19" ht="15.75">
      <c r="A38" s="119" t="s">
        <v>56</v>
      </c>
      <c r="B38" s="22" t="s">
        <v>9</v>
      </c>
      <c r="C38" s="52"/>
      <c r="D38" s="53"/>
      <c r="E38" s="121">
        <f>IF(C38="","",MAX(C38,D38))</f>
      </c>
      <c r="F38" s="122">
        <f t="shared" si="14"/>
      </c>
      <c r="G38" s="123"/>
      <c r="H38" s="123"/>
      <c r="I38" s="124"/>
      <c r="J38" s="125">
        <f t="shared" si="11"/>
      </c>
      <c r="K38" s="125"/>
      <c r="L38" s="125"/>
      <c r="M38" s="124"/>
      <c r="N38" s="125">
        <f t="shared" si="12"/>
      </c>
      <c r="O38" s="42">
        <f t="shared" si="15"/>
      </c>
      <c r="P38" s="50">
        <f t="shared" si="16"/>
      </c>
      <c r="Q38" s="126">
        <f t="shared" si="9"/>
      </c>
      <c r="R38" s="66">
        <f t="shared" si="10"/>
      </c>
      <c r="S38" s="97">
        <f>IF(R38="","",VLOOKUP(R38,'Bodové hodnocení'!$A$1:$B$20,2,FALSE))</f>
      </c>
    </row>
    <row r="39" spans="1:19" ht="16.5" thickBot="1">
      <c r="A39" s="112" t="s">
        <v>68</v>
      </c>
      <c r="B39" s="98" t="s">
        <v>5</v>
      </c>
      <c r="C39" s="132"/>
      <c r="D39" s="133"/>
      <c r="E39" s="134">
        <f>IF(C39="","",MAX(C39,D39))</f>
      </c>
      <c r="F39" s="113">
        <f>IF(C39="","",RANK(E39,$E$6:$E$20,1))</f>
      </c>
      <c r="G39" s="135"/>
      <c r="H39" s="135"/>
      <c r="I39" s="136"/>
      <c r="J39" s="137">
        <f t="shared" si="11"/>
      </c>
      <c r="K39" s="137"/>
      <c r="L39" s="137"/>
      <c r="M39" s="136"/>
      <c r="N39" s="137">
        <f t="shared" si="12"/>
      </c>
      <c r="O39" s="114">
        <f>IF(J39="","",MIN(N39,J39))</f>
      </c>
      <c r="P39" s="113">
        <f>IF(O39="","",RANK(O39,$O$6:$O$20,1))</f>
      </c>
      <c r="Q39" s="138">
        <f t="shared" si="9"/>
      </c>
      <c r="R39" s="115">
        <f t="shared" si="10"/>
      </c>
      <c r="S39" s="110">
        <f>IF(R39="","",VLOOKUP(R39,'Bodové hodnocení'!$A$1:$B$20,2,FALSE))</f>
      </c>
    </row>
  </sheetData>
  <sheetProtection selectLockedCells="1" selectUnlockedCells="1"/>
  <mergeCells count="21">
    <mergeCell ref="S3:S5"/>
    <mergeCell ref="G3:P3"/>
    <mergeCell ref="P4:P5"/>
    <mergeCell ref="K4:N4"/>
    <mergeCell ref="R3:R5"/>
    <mergeCell ref="Q22:Q24"/>
    <mergeCell ref="A3:B4"/>
    <mergeCell ref="O23:O24"/>
    <mergeCell ref="P23:P24"/>
    <mergeCell ref="O4:O5"/>
    <mergeCell ref="G22:P22"/>
    <mergeCell ref="A1:S1"/>
    <mergeCell ref="Q3:Q5"/>
    <mergeCell ref="S22:S24"/>
    <mergeCell ref="G23:J23"/>
    <mergeCell ref="K23:N23"/>
    <mergeCell ref="C22:F23"/>
    <mergeCell ref="G4:J4"/>
    <mergeCell ref="A22:B23"/>
    <mergeCell ref="C3:F4"/>
    <mergeCell ref="R22:R24"/>
  </mergeCells>
  <conditionalFormatting sqref="A6:S20">
    <cfRule type="expression" priority="2" dxfId="0" stopIfTrue="1">
      <formula>MOD(ROW(A65524)-ROW($A$5)+$Y$1,$Z$1+$Y$1)&lt;$Z$1</formula>
    </cfRule>
  </conditionalFormatting>
  <conditionalFormatting sqref="A25:S39">
    <cfRule type="expression" priority="1" dxfId="0" stopIfTrue="1">
      <formula>MOD(ROW(A25)-ROW($A$5)+$Y$1,$Z$1+$Y$1)&lt;$Z$1</formula>
    </cfRule>
  </conditionalFormatting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1" r:id="rId1"/>
  <headerFooter alignWithMargins="0">
    <oddFooter>&amp;CHlučinská liga mládeže - 9. ročník 2020 / 2021&amp;RPro HLM zpracoval Durlák Jan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28" sqref="E28"/>
    </sheetView>
  </sheetViews>
  <sheetFormatPr defaultColWidth="9.140625" defaultRowHeight="15"/>
  <cols>
    <col min="1" max="2" width="9.140625" style="25" customWidth="1"/>
  </cols>
  <sheetData>
    <row r="1" spans="1:2" ht="15">
      <c r="A1" s="71">
        <v>1</v>
      </c>
      <c r="B1" s="72">
        <v>11</v>
      </c>
    </row>
    <row r="2" spans="1:2" ht="15">
      <c r="A2" s="73">
        <v>2</v>
      </c>
      <c r="B2" s="74">
        <v>10</v>
      </c>
    </row>
    <row r="3" spans="1:2" ht="15">
      <c r="A3" s="73">
        <v>3</v>
      </c>
      <c r="B3" s="74">
        <v>9</v>
      </c>
    </row>
    <row r="4" spans="1:2" ht="15">
      <c r="A4" s="73">
        <v>4</v>
      </c>
      <c r="B4" s="74">
        <v>8</v>
      </c>
    </row>
    <row r="5" spans="1:2" ht="15">
      <c r="A5" s="73">
        <v>5</v>
      </c>
      <c r="B5" s="74">
        <v>7</v>
      </c>
    </row>
    <row r="6" spans="1:2" ht="15">
      <c r="A6" s="73">
        <v>6</v>
      </c>
      <c r="B6" s="74">
        <v>6</v>
      </c>
    </row>
    <row r="7" spans="1:2" ht="15">
      <c r="A7" s="73">
        <v>7</v>
      </c>
      <c r="B7" s="74">
        <v>5</v>
      </c>
    </row>
    <row r="8" spans="1:2" ht="15">
      <c r="A8" s="73">
        <v>8</v>
      </c>
      <c r="B8" s="74">
        <v>4</v>
      </c>
    </row>
    <row r="9" spans="1:2" ht="15">
      <c r="A9" s="73">
        <v>9</v>
      </c>
      <c r="B9" s="74">
        <v>3</v>
      </c>
    </row>
    <row r="10" spans="1:2" ht="15">
      <c r="A10" s="73">
        <v>10</v>
      </c>
      <c r="B10" s="74">
        <v>2</v>
      </c>
    </row>
    <row r="11" spans="1:2" ht="15">
      <c r="A11" s="73">
        <v>11</v>
      </c>
      <c r="B11" s="74">
        <v>1</v>
      </c>
    </row>
    <row r="12" spans="1:2" ht="15">
      <c r="A12" s="73">
        <v>12</v>
      </c>
      <c r="B12" s="74">
        <v>1</v>
      </c>
    </row>
    <row r="13" spans="1:2" ht="15">
      <c r="A13" s="73">
        <v>13</v>
      </c>
      <c r="B13" s="74">
        <v>1</v>
      </c>
    </row>
    <row r="14" spans="1:2" ht="15">
      <c r="A14" s="73">
        <v>14</v>
      </c>
      <c r="B14" s="74">
        <v>1</v>
      </c>
    </row>
    <row r="15" spans="1:2" ht="15">
      <c r="A15" s="73">
        <v>15</v>
      </c>
      <c r="B15" s="74">
        <v>1</v>
      </c>
    </row>
    <row r="16" spans="1:2" ht="15">
      <c r="A16" s="73">
        <v>16</v>
      </c>
      <c r="B16" s="74">
        <v>1</v>
      </c>
    </row>
    <row r="17" spans="1:2" ht="15">
      <c r="A17" s="73">
        <v>17</v>
      </c>
      <c r="B17" s="74">
        <v>1</v>
      </c>
    </row>
    <row r="18" spans="1:2" ht="15">
      <c r="A18" s="73">
        <v>18</v>
      </c>
      <c r="B18" s="74">
        <v>1</v>
      </c>
    </row>
    <row r="19" spans="1:2" ht="15">
      <c r="A19" s="73">
        <v>19</v>
      </c>
      <c r="B19" s="74">
        <v>1</v>
      </c>
    </row>
    <row r="20" spans="1:2" ht="15">
      <c r="A20" s="75">
        <v>20</v>
      </c>
      <c r="B20" s="76">
        <v>1</v>
      </c>
    </row>
    <row r="21" spans="1:2" ht="15">
      <c r="A21" s="77" t="s">
        <v>65</v>
      </c>
      <c r="B21" s="78" t="s">
        <v>37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20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4" sqref="O14"/>
    </sheetView>
  </sheetViews>
  <sheetFormatPr defaultColWidth="9.140625" defaultRowHeight="15"/>
  <cols>
    <col min="1" max="1" width="5.7109375" style="0" customWidth="1"/>
    <col min="2" max="2" width="17.140625" style="0" customWidth="1"/>
    <col min="3" max="3" width="14.421875" style="25" customWidth="1"/>
    <col min="4" max="4" width="12.7109375" style="0" customWidth="1"/>
    <col min="5" max="6" width="14.28125" style="0" customWidth="1"/>
    <col min="7" max="12" width="12.7109375" style="0" customWidth="1"/>
  </cols>
  <sheetData>
    <row r="1" spans="1:12" ht="42.75" customHeight="1" thickBot="1">
      <c r="A1" s="272" t="s">
        <v>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5" customFormat="1" ht="16.5" customHeight="1" thickBot="1">
      <c r="A2" s="271" t="s">
        <v>0</v>
      </c>
      <c r="B2" s="271"/>
      <c r="C2" s="271"/>
      <c r="D2" s="1">
        <v>1</v>
      </c>
      <c r="E2" s="2">
        <v>2</v>
      </c>
      <c r="F2" s="3">
        <v>3</v>
      </c>
      <c r="G2" s="80">
        <v>4</v>
      </c>
      <c r="H2" s="4">
        <v>5</v>
      </c>
      <c r="I2" s="101">
        <v>6</v>
      </c>
      <c r="J2" s="1"/>
      <c r="K2" s="80">
        <v>7</v>
      </c>
      <c r="L2" s="257">
        <v>8</v>
      </c>
    </row>
    <row r="3" spans="1:12" s="5" customFormat="1" ht="16.5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7</v>
      </c>
      <c r="F3" s="172" t="s">
        <v>5</v>
      </c>
      <c r="G3" s="102" t="s">
        <v>6</v>
      </c>
      <c r="H3" s="11" t="s">
        <v>8</v>
      </c>
      <c r="I3" s="9" t="s">
        <v>6</v>
      </c>
      <c r="J3" s="100" t="s">
        <v>11</v>
      </c>
      <c r="K3" s="102" t="s">
        <v>13</v>
      </c>
      <c r="L3" s="258" t="s">
        <v>12</v>
      </c>
    </row>
    <row r="4" spans="1:12" s="5" customFormat="1" ht="16.5" customHeight="1" thickBot="1">
      <c r="A4" s="12"/>
      <c r="B4" s="83"/>
      <c r="C4" s="84" t="s">
        <v>15</v>
      </c>
      <c r="D4" s="116">
        <v>44444</v>
      </c>
      <c r="E4" s="117">
        <v>44717</v>
      </c>
      <c r="F4" s="173"/>
      <c r="G4" s="103">
        <v>44467</v>
      </c>
      <c r="H4" s="99">
        <v>44514</v>
      </c>
      <c r="I4" s="118">
        <v>44736</v>
      </c>
      <c r="J4" s="85"/>
      <c r="K4" s="103">
        <v>44696</v>
      </c>
      <c r="L4" s="259">
        <v>44731</v>
      </c>
    </row>
    <row r="5" spans="1:12" s="27" customFormat="1" ht="16.5" customHeight="1">
      <c r="A5" s="13" t="s">
        <v>16</v>
      </c>
      <c r="B5" s="86" t="s">
        <v>13</v>
      </c>
      <c r="C5" s="267">
        <f aca="true" t="shared" si="0" ref="C5:C18">SUM(D5:L5)</f>
        <v>73</v>
      </c>
      <c r="D5" s="164">
        <f>IF('1. kolo - Děhylov'!$S$20="","",VLOOKUP(B5,'1. kolo - Děhylov'!$B$20:$S$29,18,FALSE))</f>
        <v>6</v>
      </c>
      <c r="E5" s="14">
        <f>IF('2. kolo - Markvartovice'!$S$22="","",VLOOKUP(B5,'2. kolo - Markvartovice'!$B$22:$S$34,18,FALSE))</f>
        <v>10</v>
      </c>
      <c r="F5" s="15">
        <f>IF('3. kolo - Závada'!$S$25="","",VLOOKUP(B5,'3. kolo - Závada'!$B$25:$S$39,18,FALSE))</f>
      </c>
      <c r="G5" s="174">
        <f>IF('4. kolo - Dobroslavice'!$J$18="","",VLOOKUP(B5,'4. kolo - Dobroslavice'!$B$18:$J$30,9,FALSE))</f>
        <v>11</v>
      </c>
      <c r="H5" s="142">
        <f>IF('5. kolo - Darkovice'!$S$20="","",VLOOKUP(B5,'5. kolo - Darkovice'!$B$20:$S$31,18,FALSE))</f>
        <v>11</v>
      </c>
      <c r="I5" s="139">
        <f>IF('6. kolo - Dobroslavice'!$Q$21="","",VLOOKUP(B5,'6. kolo - Dobroslavice'!$B$21:$S$31,16,FALSE))</f>
        <v>11</v>
      </c>
      <c r="J5" s="15">
        <v>5</v>
      </c>
      <c r="K5" s="81">
        <f>IF('7. kolo - Bobrovníky'!$S$22="","",VLOOKUP(B5,'7. kolo - Bobrovníky'!$B$22:$S$33,18,FALSE))</f>
        <v>11</v>
      </c>
      <c r="L5" s="109">
        <f>IF('8. kolo - Bohuslavice'!$S$22="","",VLOOKUP(B5,'8. kolo - Bohuslavice'!$B$22:$S$31,18,FALSE))</f>
        <v>8</v>
      </c>
    </row>
    <row r="6" spans="1:12" s="27" customFormat="1" ht="16.5" customHeight="1">
      <c r="A6" s="17" t="s">
        <v>18</v>
      </c>
      <c r="B6" s="18" t="s">
        <v>14</v>
      </c>
      <c r="C6" s="268">
        <f t="shared" si="0"/>
        <v>64</v>
      </c>
      <c r="D6" s="165">
        <f>IF('1. kolo - Děhylov'!$S$20="","",VLOOKUP(B6,'1. kolo - Děhylov'!$B$20:$S$29,18,FALSE))</f>
        <v>11</v>
      </c>
      <c r="E6" s="19">
        <f>IF('2. kolo - Markvartovice'!$S$22="","",VLOOKUP(B6,'2. kolo - Markvartovice'!$B$22:$S$34,18,FALSE))</f>
        <v>11</v>
      </c>
      <c r="F6" s="20" t="s">
        <v>82</v>
      </c>
      <c r="G6" s="175">
        <f>IF('4. kolo - Dobroslavice'!$J$18="","",VLOOKUP(B6,'4. kolo - Dobroslavice'!$B$18:$J$30,9,FALSE))</f>
        <v>10</v>
      </c>
      <c r="H6" s="143">
        <f>IF('5. kolo - Darkovice'!$S$20="","",VLOOKUP(B6,'5. kolo - Darkovice'!$B$20:$S$31,18,FALSE))</f>
        <v>9</v>
      </c>
      <c r="I6" s="140">
        <f>IF('6. kolo - Dobroslavice'!$Q$21="","",VLOOKUP(B6,'6. kolo - Dobroslavice'!$B$21:$S$31,16,FALSE))</f>
        <v>4</v>
      </c>
      <c r="J6" s="20">
        <v>5</v>
      </c>
      <c r="K6" s="82">
        <f>IF('7. kolo - Bobrovníky'!$S$22="","",VLOOKUP(B6,'7. kolo - Bobrovníky'!$B$22:$S$33,18,FALSE))</f>
        <v>4</v>
      </c>
      <c r="L6" s="104">
        <f>IF('8. kolo - Bohuslavice'!$S$22="","",VLOOKUP(B6,'8. kolo - Bohuslavice'!$B$22:$S$31,18,FALSE))</f>
        <v>10</v>
      </c>
    </row>
    <row r="7" spans="1:12" s="27" customFormat="1" ht="16.5" customHeight="1">
      <c r="A7" s="17" t="s">
        <v>19</v>
      </c>
      <c r="B7" s="18" t="s">
        <v>6</v>
      </c>
      <c r="C7" s="268">
        <f t="shared" si="0"/>
        <v>60</v>
      </c>
      <c r="D7" s="165">
        <f>IF('1. kolo - Děhylov'!$S$20="","",VLOOKUP(B7,'1. kolo - Děhylov'!$B$20:$S$29,18,FALSE))</f>
        <v>10</v>
      </c>
      <c r="E7" s="19">
        <f>IF('2. kolo - Markvartovice'!$S$22="","",VLOOKUP(B7,'2. kolo - Markvartovice'!$B$22:$S$34,18,FALSE))</f>
        <v>1</v>
      </c>
      <c r="F7" s="20">
        <f>IF('3. kolo - Závada'!$S$25="","",VLOOKUP(B7,'3. kolo - Závada'!$B$25:$S$39,18,FALSE))</f>
      </c>
      <c r="G7" s="175">
        <f>IF('4. kolo - Dobroslavice'!$J$18="","",VLOOKUP(B7,'4. kolo - Dobroslavice'!$B$18:$J$30,9,FALSE))</f>
        <v>9</v>
      </c>
      <c r="H7" s="143">
        <f>IF('5. kolo - Darkovice'!$S$20="","",VLOOKUP(B7,'5. kolo - Darkovice'!$B$20:$S$31,18,FALSE))</f>
        <v>10</v>
      </c>
      <c r="I7" s="140">
        <f>IF('6. kolo - Dobroslavice'!$Q$21="","",VLOOKUP(B7,'6. kolo - Dobroslavice'!$B$21:$S$31,16,FALSE))</f>
        <v>7</v>
      </c>
      <c r="J7" s="20">
        <v>5</v>
      </c>
      <c r="K7" s="82">
        <f>IF('7. kolo - Bobrovníky'!$S$22="","",VLOOKUP(B7,'7. kolo - Bobrovníky'!$B$22:$S$33,18,FALSE))</f>
        <v>9</v>
      </c>
      <c r="L7" s="104">
        <f>IF('8. kolo - Bohuslavice'!$S$22="","",VLOOKUP(B7,'8. kolo - Bohuslavice'!$B$22:$S$31,18,FALSE))</f>
        <v>9</v>
      </c>
    </row>
    <row r="8" spans="1:12" s="27" customFormat="1" ht="16.5" customHeight="1">
      <c r="A8" s="17" t="s">
        <v>20</v>
      </c>
      <c r="B8" s="18" t="s">
        <v>5</v>
      </c>
      <c r="C8" s="268">
        <f t="shared" si="0"/>
        <v>56</v>
      </c>
      <c r="D8" s="165">
        <f>IF('1. kolo - Děhylov'!$S$20="","",VLOOKUP(B8,'1. kolo - Děhylov'!$B$20:$S$29,18,FALSE))</f>
        <v>5</v>
      </c>
      <c r="E8" s="19">
        <f>IF('2. kolo - Markvartovice'!$S$22="","",VLOOKUP(B8,'2. kolo - Markvartovice'!$B$22:$S$34,18,FALSE))</f>
        <v>9</v>
      </c>
      <c r="F8" s="20">
        <f>IF('3. kolo - Závada'!$S$25="","",VLOOKUP(B8,'3. kolo - Závada'!$B$25:$S$39,18,FALSE))</f>
      </c>
      <c r="G8" s="175">
        <f>IF('4. kolo - Dobroslavice'!$J$18="","",VLOOKUP(B8,'4. kolo - Dobroslavice'!$B$18:$J$30,9,FALSE))</f>
        <v>7</v>
      </c>
      <c r="H8" s="143">
        <f>IF('5. kolo - Darkovice'!$S$20="","",VLOOKUP(B8,'5. kolo - Darkovice'!$B$20:$S$31,18,FALSE))</f>
        <v>7</v>
      </c>
      <c r="I8" s="140">
        <f>IF('6. kolo - Dobroslavice'!$Q$21="","",VLOOKUP(B8,'6. kolo - Dobroslavice'!$B$21:$S$31,16,FALSE))</f>
        <v>2</v>
      </c>
      <c r="J8" s="20">
        <v>5</v>
      </c>
      <c r="K8" s="82">
        <f>IF('7. kolo - Bobrovníky'!$S$22="","",VLOOKUP(B8,'7. kolo - Bobrovníky'!$B$22:$S$33,18,FALSE))</f>
        <v>10</v>
      </c>
      <c r="L8" s="104">
        <f>IF('8. kolo - Bohuslavice'!$S$22="","",VLOOKUP(B8,'8. kolo - Bohuslavice'!$B$22:$S$31,18,FALSE))</f>
        <v>11</v>
      </c>
    </row>
    <row r="9" spans="1:12" s="27" customFormat="1" ht="16.5" customHeight="1">
      <c r="A9" s="17" t="s">
        <v>21</v>
      </c>
      <c r="B9" s="18" t="s">
        <v>4</v>
      </c>
      <c r="C9" s="268">
        <f t="shared" si="0"/>
        <v>47</v>
      </c>
      <c r="D9" s="165">
        <f>IF('1. kolo - Děhylov'!$S$20="","",VLOOKUP(B9,'1. kolo - Děhylov'!$B$20:$S$29,18,FALSE))</f>
        <v>8</v>
      </c>
      <c r="E9" s="19">
        <f>IF('2. kolo - Markvartovice'!$S$22="","",VLOOKUP(B9,'2. kolo - Markvartovice'!$B$22:$S$34,18,FALSE))</f>
        <v>2</v>
      </c>
      <c r="F9" s="20">
        <f>IF('3. kolo - Závada'!$S$25="","",VLOOKUP(B9,'3. kolo - Závada'!$B$25:$S$39,18,FALSE))</f>
      </c>
      <c r="G9" s="175">
        <f>IF('4. kolo - Dobroslavice'!$J$18="","",VLOOKUP(B9,'4. kolo - Dobroslavice'!$B$18:$J$30,9,FALSE))</f>
        <v>8</v>
      </c>
      <c r="H9" s="143">
        <f>IF('5. kolo - Darkovice'!$S$20="","",VLOOKUP(B9,'5. kolo - Darkovice'!$B$20:$S$31,18,FALSE))</f>
        <v>8</v>
      </c>
      <c r="I9" s="140">
        <f>IF('6. kolo - Dobroslavice'!$Q$21="","",VLOOKUP(B9,'6. kolo - Dobroslavice'!$B$21:$S$31,16,FALSE))</f>
        <v>6</v>
      </c>
      <c r="J9" s="20">
        <v>5</v>
      </c>
      <c r="K9" s="82">
        <f>IF('7. kolo - Bobrovníky'!$S$22="","",VLOOKUP(B9,'7. kolo - Bobrovníky'!$B$22:$S$33,18,FALSE))</f>
        <v>5</v>
      </c>
      <c r="L9" s="104">
        <f>IF('8. kolo - Bohuslavice'!$S$22="","",VLOOKUP(B9,'8. kolo - Bohuslavice'!$B$22:$S$31,18,FALSE))</f>
        <v>5</v>
      </c>
    </row>
    <row r="10" spans="1:12" s="27" customFormat="1" ht="16.5" customHeight="1">
      <c r="A10" s="17" t="s">
        <v>22</v>
      </c>
      <c r="B10" s="18" t="s">
        <v>24</v>
      </c>
      <c r="C10" s="268">
        <f t="shared" si="0"/>
        <v>38</v>
      </c>
      <c r="D10" s="165">
        <f>IF('1. kolo - Děhylov'!$S$20="","",VLOOKUP(B10,'1. kolo - Děhylov'!$B$20:$S$29,18,FALSE))</f>
        <v>3</v>
      </c>
      <c r="E10" s="19">
        <f>IF('2. kolo - Markvartovice'!$S$22="","",VLOOKUP(B10,'2. kolo - Markvartovice'!$B$22:$S$34,18,FALSE))</f>
        <v>6</v>
      </c>
      <c r="F10" s="20">
        <f>IF('3. kolo - Závada'!$S$25="","",VLOOKUP(B10,'3. kolo - Závada'!$B$25:$S$39,18,FALSE))</f>
      </c>
      <c r="G10" s="175">
        <f>IF('4. kolo - Dobroslavice'!$J$18="","",VLOOKUP(B10,'4. kolo - Dobroslavice'!$B$18:$J$30,9,FALSE))</f>
        <v>3</v>
      </c>
      <c r="H10" s="143">
        <f>IF('5. kolo - Darkovice'!$S$20="","",VLOOKUP(B10,'5. kolo - Darkovice'!$B$20:$S$31,18,FALSE))</f>
        <v>6</v>
      </c>
      <c r="I10" s="140">
        <f>IF('6. kolo - Dobroslavice'!$Q$21="","",VLOOKUP(B10,'6. kolo - Dobroslavice'!$B$21:$S$31,16,FALSE))</f>
        <v>9</v>
      </c>
      <c r="J10" s="20"/>
      <c r="K10" s="82">
        <f>IF('7. kolo - Bobrovníky'!$S$22="","",VLOOKUP(B10,'7. kolo - Bobrovníky'!$B$22:$S$33,18,FALSE))</f>
        <v>8</v>
      </c>
      <c r="L10" s="104">
        <f>IF('8. kolo - Bohuslavice'!$S$22="","",VLOOKUP(B10,'8. kolo - Bohuslavice'!$B$22:$S$31,18,FALSE))</f>
        <v>3</v>
      </c>
    </row>
    <row r="11" spans="1:12" s="27" customFormat="1" ht="16.5" customHeight="1">
      <c r="A11" s="17" t="s">
        <v>23</v>
      </c>
      <c r="B11" s="18" t="s">
        <v>17</v>
      </c>
      <c r="C11" s="268">
        <f t="shared" si="0"/>
        <v>36</v>
      </c>
      <c r="D11" s="165">
        <f>IF('1. kolo - Děhylov'!$S$20="","",VLOOKUP(B11,'1. kolo - Děhylov'!$B$20:$S$29,18,FALSE))</f>
        <v>7</v>
      </c>
      <c r="E11" s="19">
        <f>IF('2. kolo - Markvartovice'!$S$22="","",VLOOKUP(B11,'2. kolo - Markvartovice'!$B$22:$S$34,18,FALSE))</f>
        <v>5</v>
      </c>
      <c r="F11" s="20">
        <f>IF('3. kolo - Závada'!$S$25="","",VLOOKUP(B11,'3. kolo - Závada'!$B$25:$S$39,18,FALSE))</f>
      </c>
      <c r="G11" s="175">
        <f>IF('4. kolo - Dobroslavice'!$J$18="","",VLOOKUP(B11,'4. kolo - Dobroslavice'!$B$18:$J$30,9,FALSE))</f>
        <v>6</v>
      </c>
      <c r="H11" s="143">
        <f>IF('5. kolo - Darkovice'!$S$20="","",VLOOKUP(B11,'5. kolo - Darkovice'!$B$20:$S$31,18,FALSE))</f>
        <v>1</v>
      </c>
      <c r="I11" s="140">
        <f>IF('6. kolo - Dobroslavice'!$Q$21="","",VLOOKUP(B11,'6. kolo - Dobroslavice'!$B$21:$S$31,16,FALSE))</f>
        <v>10</v>
      </c>
      <c r="J11" s="20">
        <v>5</v>
      </c>
      <c r="K11" s="82">
        <f>IF('7. kolo - Bobrovníky'!$S$22="","",VLOOKUP(B11,'7. kolo - Bobrovníky'!$B$22:$S$33,18,FALSE))</f>
        <v>2</v>
      </c>
      <c r="L11" s="104">
        <v>0</v>
      </c>
    </row>
    <row r="12" spans="1:12" s="27" customFormat="1" ht="16.5" customHeight="1">
      <c r="A12" s="17" t="s">
        <v>25</v>
      </c>
      <c r="B12" s="18" t="s">
        <v>66</v>
      </c>
      <c r="C12" s="268">
        <f t="shared" si="0"/>
        <v>34</v>
      </c>
      <c r="D12" s="165">
        <v>0</v>
      </c>
      <c r="E12" s="19">
        <f>IF('2. kolo - Markvartovice'!$S$22="","",VLOOKUP(B12,'2. kolo - Markvartovice'!$B$22:$S$34,18,FALSE))</f>
        <v>8</v>
      </c>
      <c r="F12" s="20">
        <f>IF('3. kolo - Závada'!$S$25="","",VLOOKUP(B12,'3. kolo - Závada'!$B$25:$S$39,18,FALSE))</f>
      </c>
      <c r="G12" s="175">
        <f>IF('4. kolo - Dobroslavice'!$J$18="","",VLOOKUP(B12,'4. kolo - Dobroslavice'!$B$18:$J$30,9,FALSE))</f>
        <v>5</v>
      </c>
      <c r="H12" s="143">
        <f>IF('5. kolo - Darkovice'!$S$20="","",VLOOKUP(B12,'5. kolo - Darkovice'!$B$20:$S$31,18,FALSE))</f>
        <v>3</v>
      </c>
      <c r="I12" s="140">
        <f>IF('6. kolo - Dobroslavice'!$Q$21="","",VLOOKUP(B12,'6. kolo - Dobroslavice'!$B$21:$S$31,16,FALSE))</f>
        <v>3</v>
      </c>
      <c r="J12" s="20">
        <v>5</v>
      </c>
      <c r="K12" s="82">
        <f>IF('7. kolo - Bobrovníky'!$S$22="","",VLOOKUP(B12,'7. kolo - Bobrovníky'!$B$22:$S$33,18,FALSE))</f>
        <v>6</v>
      </c>
      <c r="L12" s="104">
        <f>IF('8. kolo - Bohuslavice'!$S$22="","",VLOOKUP(B12,'8. kolo - Bohuslavice'!$B$22:$S$31,18,FALSE))</f>
        <v>4</v>
      </c>
    </row>
    <row r="13" spans="1:13" s="27" customFormat="1" ht="16.5" customHeight="1">
      <c r="A13" s="17" t="s">
        <v>26</v>
      </c>
      <c r="B13" s="18" t="s">
        <v>7</v>
      </c>
      <c r="C13" s="268">
        <f t="shared" si="0"/>
        <v>34</v>
      </c>
      <c r="D13" s="165">
        <f>IF('1. kolo - Děhylov'!$S$20="","",VLOOKUP(B13,'1. kolo - Děhylov'!$B$20:$S$29,18,FALSE))</f>
        <v>2</v>
      </c>
      <c r="E13" s="19">
        <f>IF('2. kolo - Markvartovice'!$S$22="","",VLOOKUP(B13,'2. kolo - Markvartovice'!$B$22:$S$34,18,FALSE))</f>
        <v>3</v>
      </c>
      <c r="F13" s="20">
        <f>IF('3. kolo - Závada'!$S$25="","",VLOOKUP(B13,'3. kolo - Závada'!$B$25:$S$39,18,FALSE))</f>
      </c>
      <c r="G13" s="175">
        <f>IF('4. kolo - Dobroslavice'!$J$18="","",VLOOKUP(B13,'4. kolo - Dobroslavice'!$B$18:$J$30,9,FALSE))</f>
        <v>4</v>
      </c>
      <c r="H13" s="143">
        <f>IF('5. kolo - Darkovice'!$S$20="","",VLOOKUP(B13,'5. kolo - Darkovice'!$B$20:$S$31,18,FALSE))</f>
        <v>1</v>
      </c>
      <c r="I13" s="140">
        <f>IF('6. kolo - Dobroslavice'!$Q$21="","",VLOOKUP(B13,'6. kolo - Dobroslavice'!$B$21:$S$31,16,FALSE))</f>
        <v>5</v>
      </c>
      <c r="J13" s="20">
        <v>5</v>
      </c>
      <c r="K13" s="82">
        <f>IF('7. kolo - Bobrovníky'!$S$22="","",VLOOKUP(B13,'7. kolo - Bobrovníky'!$B$22:$S$33,18,FALSE))</f>
        <v>7</v>
      </c>
      <c r="L13" s="104">
        <f>IF('8. kolo - Bohuslavice'!$S$22="","",VLOOKUP(B13,'8. kolo - Bohuslavice'!$B$22:$S$31,18,FALSE))</f>
        <v>7</v>
      </c>
      <c r="M13" s="266"/>
    </row>
    <row r="14" spans="1:12" s="27" customFormat="1" ht="16.5" customHeight="1">
      <c r="A14" s="17" t="s">
        <v>27</v>
      </c>
      <c r="B14" s="18" t="s">
        <v>12</v>
      </c>
      <c r="C14" s="268">
        <f t="shared" si="0"/>
        <v>33</v>
      </c>
      <c r="D14" s="165">
        <v>0</v>
      </c>
      <c r="E14" s="19">
        <f>IF('2. kolo - Markvartovice'!$S$22="","",VLOOKUP(B14,'2. kolo - Markvartovice'!$B$22:$S$34,18,FALSE))</f>
        <v>7</v>
      </c>
      <c r="F14" s="20">
        <f>IF('3. kolo - Závada'!$S$25="","",VLOOKUP(B14,'3. kolo - Závada'!$B$25:$S$39,18,FALSE))</f>
      </c>
      <c r="G14" s="175">
        <v>0</v>
      </c>
      <c r="H14" s="143">
        <f>IF('5. kolo - Darkovice'!$S$20="","",VLOOKUP(B14,'5. kolo - Darkovice'!$B$20:$S$31,18,FALSE))</f>
        <v>4</v>
      </c>
      <c r="I14" s="140">
        <f>IF('6. kolo - Dobroslavice'!$Q$21="","",VLOOKUP(B14,'6. kolo - Dobroslavice'!$B$21:$S$31,16,FALSE))</f>
        <v>8</v>
      </c>
      <c r="J14" s="20">
        <v>5</v>
      </c>
      <c r="K14" s="82">
        <f>IF('7. kolo - Bobrovníky'!$S$22="","",VLOOKUP(B14,'7. kolo - Bobrovníky'!$B$22:$S$33,18,FALSE))</f>
        <v>3</v>
      </c>
      <c r="L14" s="104">
        <f>IF('8. kolo - Bohuslavice'!$S$22="","",VLOOKUP(B14,'8. kolo - Bohuslavice'!$B$22:$S$31,18,FALSE))</f>
        <v>6</v>
      </c>
    </row>
    <row r="15" spans="1:12" s="27" customFormat="1" ht="16.5" customHeight="1">
      <c r="A15" s="17" t="s">
        <v>28</v>
      </c>
      <c r="B15" s="18" t="s">
        <v>10</v>
      </c>
      <c r="C15" s="268">
        <f t="shared" si="0"/>
        <v>20</v>
      </c>
      <c r="D15" s="165">
        <f>IF('1. kolo - Děhylov'!$S$20="","",VLOOKUP(B15,'1. kolo - Děhylov'!$B$20:$S$29,18,FALSE))</f>
        <v>4</v>
      </c>
      <c r="E15" s="19">
        <f>IF('2. kolo - Markvartovice'!$S$22="","",VLOOKUP(B15,'2. kolo - Markvartovice'!$B$22:$S$34,18,FALSE))</f>
        <v>1</v>
      </c>
      <c r="F15" s="20">
        <f>IF('3. kolo - Závada'!$S$25="","",VLOOKUP(B15,'3. kolo - Závada'!$B$25:$S$39,18,FALSE))</f>
      </c>
      <c r="G15" s="175">
        <f>IF('4. kolo - Dobroslavice'!$J$18="","",VLOOKUP(B15,'4. kolo - Dobroslavice'!$B$18:$J$30,9,FALSE))</f>
        <v>1</v>
      </c>
      <c r="H15" s="143">
        <f>IF('5. kolo - Darkovice'!$S$20="","",VLOOKUP(B15,'5. kolo - Darkovice'!$B$20:$S$31,18,FALSE))</f>
        <v>5</v>
      </c>
      <c r="I15" s="140">
        <f>IF('6. kolo - Dobroslavice'!$Q$21="","",VLOOKUP(B15,'6. kolo - Dobroslavice'!$B$21:$S$31,16,FALSE))</f>
        <v>1</v>
      </c>
      <c r="J15" s="20">
        <v>5</v>
      </c>
      <c r="K15" s="82">
        <f>IF('7. kolo - Bobrovníky'!$S$22="","",VLOOKUP(B15,'7. kolo - Bobrovníky'!$B$22:$S$33,18,FALSE))</f>
        <v>1</v>
      </c>
      <c r="L15" s="104">
        <f>IF('8. kolo - Bohuslavice'!$S$22="","",VLOOKUP(B15,'8. kolo - Bohuslavice'!$B$22:$S$31,18,FALSE))</f>
        <v>2</v>
      </c>
    </row>
    <row r="16" spans="1:12" s="27" customFormat="1" ht="15.75">
      <c r="A16" s="17" t="s">
        <v>29</v>
      </c>
      <c r="B16" s="18" t="s">
        <v>8</v>
      </c>
      <c r="C16" s="268">
        <f t="shared" si="0"/>
        <v>19</v>
      </c>
      <c r="D16" s="165">
        <f>IF('1. kolo - Děhylov'!$S$20="","",VLOOKUP(B16,'1. kolo - Děhylov'!$B$20:$S$29,18,FALSE))</f>
        <v>9</v>
      </c>
      <c r="E16" s="19">
        <f>IF('2. kolo - Markvartovice'!$S$22="","",VLOOKUP(B16,'2. kolo - Markvartovice'!$B$22:$S$34,18,FALSE))</f>
        <v>1</v>
      </c>
      <c r="F16" s="20">
        <f>IF('3. kolo - Závada'!$S$25="","",VLOOKUP(B16,'3. kolo - Závada'!$B$25:$S$39,18,FALSE))</f>
      </c>
      <c r="G16" s="175">
        <f>IF('4. kolo - Dobroslavice'!$J$18="","",VLOOKUP(B16,'4. kolo - Dobroslavice'!$B$18:$J$30,9,FALSE))</f>
        <v>1</v>
      </c>
      <c r="H16" s="143">
        <f>IF('5. kolo - Darkovice'!$S$20="","",VLOOKUP(B16,'5. kolo - Darkovice'!$B$20:$S$31,18,FALSE))</f>
        <v>2</v>
      </c>
      <c r="I16" s="140">
        <v>0</v>
      </c>
      <c r="J16" s="20">
        <v>5</v>
      </c>
      <c r="K16" s="82">
        <f>IF('7. kolo - Bobrovníky'!$S$22="","",VLOOKUP(B16,'7. kolo - Bobrovníky'!$B$22:$S$33,18,FALSE))</f>
        <v>1</v>
      </c>
      <c r="L16" s="104">
        <v>0</v>
      </c>
    </row>
    <row r="17" spans="1:12" s="27" customFormat="1" ht="16.5" customHeight="1">
      <c r="A17" s="17" t="s">
        <v>31</v>
      </c>
      <c r="B17" s="18" t="s">
        <v>9</v>
      </c>
      <c r="C17" s="268">
        <f t="shared" si="0"/>
        <v>11</v>
      </c>
      <c r="D17" s="165">
        <v>0</v>
      </c>
      <c r="E17" s="19">
        <f>IF('2. kolo - Markvartovice'!$S$22="","",VLOOKUP(B17,'2. kolo - Markvartovice'!$B$22:$S$34,18,FALSE))</f>
        <v>4</v>
      </c>
      <c r="F17" s="20">
        <f>IF('3. kolo - Závada'!$S$25="","",VLOOKUP(B17,'3. kolo - Závada'!$B$25:$S$39,18,FALSE))</f>
      </c>
      <c r="G17" s="175">
        <f>IF('4. kolo - Dobroslavice'!$J$18="","",VLOOKUP(B17,'4. kolo - Dobroslavice'!$B$18:$J$30,9,FALSE))</f>
        <v>2</v>
      </c>
      <c r="H17" s="143">
        <v>0</v>
      </c>
      <c r="I17" s="140">
        <v>0</v>
      </c>
      <c r="J17" s="20">
        <v>5</v>
      </c>
      <c r="K17" s="82">
        <v>0</v>
      </c>
      <c r="L17" s="104">
        <v>0</v>
      </c>
    </row>
    <row r="18" spans="1:12" s="27" customFormat="1" ht="16.5" customHeight="1" thickBot="1">
      <c r="A18" s="24" t="s">
        <v>56</v>
      </c>
      <c r="B18" s="98" t="s">
        <v>30</v>
      </c>
      <c r="C18" s="269">
        <f t="shared" si="0"/>
        <v>1</v>
      </c>
      <c r="D18" s="166">
        <v>0</v>
      </c>
      <c r="E18" s="105">
        <v>0</v>
      </c>
      <c r="F18" s="106">
        <f>IF('3. kolo - Závada'!$S$25="","",VLOOKUP(B18,'3. kolo - Závada'!$B$25:$S$39,18,FALSE))</f>
      </c>
      <c r="G18" s="176">
        <f>IF('4. kolo - Dobroslavice'!$J$18="","",VLOOKUP(B18,'4. kolo - Dobroslavice'!$B$18:$J$30,9,FALSE))</f>
        <v>1</v>
      </c>
      <c r="H18" s="144">
        <v>0</v>
      </c>
      <c r="I18" s="141">
        <v>0</v>
      </c>
      <c r="J18" s="106"/>
      <c r="K18" s="107">
        <v>0</v>
      </c>
      <c r="L18" s="108">
        <v>0</v>
      </c>
    </row>
    <row r="19" spans="1:12" ht="15">
      <c r="A19" s="28"/>
      <c r="B19" s="28"/>
      <c r="C19" s="65"/>
      <c r="D19" s="28"/>
      <c r="E19" s="28"/>
      <c r="F19" s="28"/>
      <c r="G19" s="28"/>
      <c r="H19" s="28"/>
      <c r="I19" s="28"/>
      <c r="J19" s="28"/>
      <c r="K19" s="28"/>
      <c r="L19" s="28"/>
    </row>
    <row r="20" spans="2:5" ht="15.75">
      <c r="B20" s="79"/>
      <c r="C20" s="270"/>
      <c r="D20" s="152"/>
      <c r="E20" s="152"/>
    </row>
  </sheetData>
  <sheetProtection selectLockedCells="1" selectUnlockedCells="1"/>
  <mergeCells count="2">
    <mergeCell ref="A2:C2"/>
    <mergeCell ref="A1:L1"/>
  </mergeCells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72" r:id="rId1"/>
  <headerFooter alignWithMargins="0">
    <oddFooter>&amp;CHlučinská liga mládeže - 10. ročník 2021 / 2022&amp;RPro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zoomScale="90" zoomScaleNormal="90" zoomScaleSheetLayoutView="100" zoomScalePageLayoutView="0" workbookViewId="0" topLeftCell="A1">
      <selection activeCell="R32" sqref="R32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0" customWidth="1"/>
    <col min="17" max="17" width="11.57421875" style="0" customWidth="1"/>
    <col min="18" max="19" width="11.57421875" style="31" customWidth="1"/>
  </cols>
  <sheetData>
    <row r="1" spans="1:26" ht="22.5">
      <c r="A1" s="289" t="s">
        <v>75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Y1">
        <v>1</v>
      </c>
      <c r="Z1">
        <v>1</v>
      </c>
    </row>
    <row r="2" ht="16.5" thickBot="1">
      <c r="A2" s="32"/>
    </row>
    <row r="3" spans="1:19" ht="15.75" customHeight="1" thickBot="1">
      <c r="A3" s="273" t="s">
        <v>32</v>
      </c>
      <c r="B3" s="274"/>
      <c r="C3" s="273" t="s">
        <v>33</v>
      </c>
      <c r="D3" s="277"/>
      <c r="E3" s="277"/>
      <c r="F3" s="274"/>
      <c r="G3" s="279" t="s">
        <v>46</v>
      </c>
      <c r="H3" s="279"/>
      <c r="I3" s="279"/>
      <c r="J3" s="279"/>
      <c r="K3" s="279"/>
      <c r="L3" s="279"/>
      <c r="M3" s="279"/>
      <c r="N3" s="279"/>
      <c r="O3" s="279"/>
      <c r="P3" s="279"/>
      <c r="Q3" s="280" t="s">
        <v>35</v>
      </c>
      <c r="R3" s="281" t="s">
        <v>36</v>
      </c>
      <c r="S3" s="284" t="s">
        <v>37</v>
      </c>
    </row>
    <row r="4" spans="1:19" ht="16.5" thickBot="1">
      <c r="A4" s="275"/>
      <c r="B4" s="276"/>
      <c r="C4" s="275"/>
      <c r="D4" s="278"/>
      <c r="E4" s="278"/>
      <c r="F4" s="276"/>
      <c r="G4" s="282" t="s">
        <v>50</v>
      </c>
      <c r="H4" s="283"/>
      <c r="I4" s="283"/>
      <c r="J4" s="283"/>
      <c r="K4" s="283" t="s">
        <v>51</v>
      </c>
      <c r="L4" s="283"/>
      <c r="M4" s="283"/>
      <c r="N4" s="283"/>
      <c r="O4" s="285" t="s">
        <v>41</v>
      </c>
      <c r="P4" s="287" t="s">
        <v>42</v>
      </c>
      <c r="Q4" s="280"/>
      <c r="R4" s="281"/>
      <c r="S4" s="284"/>
    </row>
    <row r="5" spans="1:19" ht="16.5" thickBot="1">
      <c r="A5" s="33" t="s">
        <v>38</v>
      </c>
      <c r="B5" s="34" t="s">
        <v>2</v>
      </c>
      <c r="C5" s="33" t="s">
        <v>39</v>
      </c>
      <c r="D5" s="35" t="s">
        <v>40</v>
      </c>
      <c r="E5" s="36" t="s">
        <v>41</v>
      </c>
      <c r="F5" s="37" t="s">
        <v>42</v>
      </c>
      <c r="G5" s="162" t="s">
        <v>43</v>
      </c>
      <c r="H5" s="38" t="s">
        <v>44</v>
      </c>
      <c r="I5" s="38" t="s">
        <v>47</v>
      </c>
      <c r="J5" s="38" t="s">
        <v>41</v>
      </c>
      <c r="K5" s="38" t="s">
        <v>43</v>
      </c>
      <c r="L5" s="38" t="s">
        <v>44</v>
      </c>
      <c r="M5" s="38" t="s">
        <v>47</v>
      </c>
      <c r="N5" s="38" t="s">
        <v>41</v>
      </c>
      <c r="O5" s="286"/>
      <c r="P5" s="288"/>
      <c r="Q5" s="280"/>
      <c r="R5" s="281"/>
      <c r="S5" s="284"/>
    </row>
    <row r="6" spans="1:19" ht="15.75">
      <c r="A6" s="39" t="s">
        <v>16</v>
      </c>
      <c r="B6" s="26" t="s">
        <v>12</v>
      </c>
      <c r="C6" s="52">
        <v>35.33</v>
      </c>
      <c r="D6" s="53">
        <v>35.39</v>
      </c>
      <c r="E6" s="121">
        <f>IF(C6="","",MAX(C6,D6))</f>
        <v>35.39</v>
      </c>
      <c r="F6" s="122">
        <f aca="true" t="shared" si="0" ref="F6:F17">IF(C6="","",RANK(E6,$E$6:$E$17,1))</f>
        <v>9</v>
      </c>
      <c r="G6" s="123">
        <v>96.62</v>
      </c>
      <c r="H6" s="123">
        <v>96.43</v>
      </c>
      <c r="I6" s="124">
        <v>10</v>
      </c>
      <c r="J6" s="125">
        <f>IF(G6="","",MAX(G6,H6)+I6)</f>
        <v>106.62</v>
      </c>
      <c r="K6" s="125"/>
      <c r="L6" s="125"/>
      <c r="M6" s="124"/>
      <c r="N6" s="125">
        <f>IF(L6="","",MAX(K6,L6)+M6)</f>
      </c>
      <c r="O6" s="42">
        <f>IF(J6="","",MIN(N6,J6))</f>
        <v>106.62</v>
      </c>
      <c r="P6" s="50">
        <f aca="true" t="shared" si="1" ref="P6:P17">IF(O6="","",RANK(O6,$O$6:$O$17,1))</f>
        <v>11</v>
      </c>
      <c r="Q6" s="126">
        <f aca="true" t="shared" si="2" ref="Q6:Q17">IF(F6="","",SUM(P6,F6))</f>
        <v>20</v>
      </c>
      <c r="R6" s="66">
        <f>IF(Q6="","",RANK(Q6,$Q$6:$Q$17,1))</f>
        <v>11</v>
      </c>
      <c r="S6" s="97">
        <f>IF(R6="","",VLOOKUP(R6,'Bodové hodnocení'!$A$1:$B$20,2,FALSE))</f>
        <v>1</v>
      </c>
    </row>
    <row r="7" spans="1:19" ht="15.75">
      <c r="A7" s="119" t="s">
        <v>18</v>
      </c>
      <c r="B7" s="177" t="s">
        <v>13</v>
      </c>
      <c r="C7" s="52">
        <v>19.65</v>
      </c>
      <c r="D7" s="53">
        <v>20.78</v>
      </c>
      <c r="E7" s="121">
        <f>IF(C7="","",MAX(C7,D7))</f>
        <v>20.78</v>
      </c>
      <c r="F7" s="122">
        <f t="shared" si="0"/>
        <v>3</v>
      </c>
      <c r="G7" s="178">
        <v>72.63</v>
      </c>
      <c r="H7" s="178">
        <v>73.35</v>
      </c>
      <c r="I7" s="124"/>
      <c r="J7" s="125">
        <f aca="true" t="shared" si="3" ref="J7:J17">IF(G7="","",MAX(G7,H7)+I7)</f>
        <v>73.35</v>
      </c>
      <c r="K7" s="125">
        <v>85.81</v>
      </c>
      <c r="L7" s="125">
        <v>85.74</v>
      </c>
      <c r="M7" s="124">
        <v>10</v>
      </c>
      <c r="N7" s="125">
        <f>IF(L7="","",L7+M7)</f>
        <v>95.74</v>
      </c>
      <c r="O7" s="42">
        <f>IF(J7="","",MIN(N7,J7))</f>
        <v>73.35</v>
      </c>
      <c r="P7" s="50">
        <f t="shared" si="1"/>
        <v>1</v>
      </c>
      <c r="Q7" s="126">
        <f t="shared" si="2"/>
        <v>4</v>
      </c>
      <c r="R7" s="66">
        <f>IF(Q7="","",RANK(Q7,$Q$6:$Q$17,1))</f>
        <v>1</v>
      </c>
      <c r="S7" s="97">
        <f>IF(R7="","",VLOOKUP(R7,'Bodové hodnocení'!$A$1:$B$20,2,FALSE))</f>
        <v>11</v>
      </c>
    </row>
    <row r="8" spans="1:19" ht="15.75">
      <c r="A8" s="119" t="s">
        <v>19</v>
      </c>
      <c r="B8" s="120" t="s">
        <v>6</v>
      </c>
      <c r="C8" s="52">
        <v>26.08</v>
      </c>
      <c r="D8" s="53">
        <v>26.75</v>
      </c>
      <c r="E8" s="121">
        <f>IF(C8="","",MAX(C8,D8))</f>
        <v>26.75</v>
      </c>
      <c r="F8" s="122">
        <f t="shared" si="0"/>
        <v>4</v>
      </c>
      <c r="G8" s="123">
        <v>75.33</v>
      </c>
      <c r="H8" s="123">
        <v>75.47</v>
      </c>
      <c r="I8" s="124"/>
      <c r="J8" s="125">
        <f t="shared" si="3"/>
        <v>75.47</v>
      </c>
      <c r="K8" s="125"/>
      <c r="L8" s="125"/>
      <c r="M8" s="124"/>
      <c r="N8" s="125">
        <f>IF(L8="","",L8+M8)</f>
      </c>
      <c r="O8" s="42">
        <f>IF(J8="","",MIN(N8,J8))</f>
        <v>75.47</v>
      </c>
      <c r="P8" s="50">
        <f t="shared" si="1"/>
        <v>2</v>
      </c>
      <c r="Q8" s="126">
        <f t="shared" si="2"/>
        <v>6</v>
      </c>
      <c r="R8" s="66">
        <v>4</v>
      </c>
      <c r="S8" s="97">
        <f>IF(R8="","",VLOOKUP(R8,'Bodové hodnocení'!$A$1:$B$20,2,FALSE))</f>
        <v>8</v>
      </c>
    </row>
    <row r="9" spans="1:19" ht="15.75">
      <c r="A9" s="119" t="s">
        <v>20</v>
      </c>
      <c r="B9" s="120" t="s">
        <v>24</v>
      </c>
      <c r="C9" s="52">
        <v>28.9</v>
      </c>
      <c r="D9" s="53">
        <v>27.13</v>
      </c>
      <c r="E9" s="121">
        <f>IF(C9="","",MAX(C9,D9))</f>
        <v>28.9</v>
      </c>
      <c r="F9" s="122">
        <f t="shared" si="0"/>
        <v>6</v>
      </c>
      <c r="G9" s="178">
        <v>127.03</v>
      </c>
      <c r="H9" s="178">
        <v>127.55</v>
      </c>
      <c r="I9" s="124">
        <v>20</v>
      </c>
      <c r="J9" s="125">
        <f t="shared" si="3"/>
        <v>147.55</v>
      </c>
      <c r="K9" s="125"/>
      <c r="L9" s="125"/>
      <c r="M9" s="124"/>
      <c r="N9" s="125">
        <f aca="true" t="shared" si="4" ref="N9:N17">IF(L9="","",L9+M9)</f>
      </c>
      <c r="O9" s="42">
        <f>IF(J9="","",MIN(N9,J9))</f>
        <v>147.55</v>
      </c>
      <c r="P9" s="50">
        <f t="shared" si="1"/>
        <v>12</v>
      </c>
      <c r="Q9" s="126">
        <f t="shared" si="2"/>
        <v>18</v>
      </c>
      <c r="R9" s="66">
        <f>IF(Q9="","",RANK(Q9,$Q$6:$Q$17,1))</f>
        <v>9</v>
      </c>
      <c r="S9" s="97">
        <f>IF(R9="","",VLOOKUP(R9,'Bodové hodnocení'!$A$1:$B$20,2,FALSE))</f>
        <v>3</v>
      </c>
    </row>
    <row r="10" spans="1:19" ht="15.75">
      <c r="A10" s="119" t="s">
        <v>21</v>
      </c>
      <c r="B10" s="18" t="s">
        <v>4</v>
      </c>
      <c r="C10" s="52">
        <v>32.05</v>
      </c>
      <c r="D10" s="53">
        <v>32.17</v>
      </c>
      <c r="E10" s="121">
        <f>IF(C10="","",MAX(C10,D10))</f>
        <v>32.17</v>
      </c>
      <c r="F10" s="122">
        <f t="shared" si="0"/>
        <v>7</v>
      </c>
      <c r="G10" s="123">
        <v>79.17</v>
      </c>
      <c r="H10" s="123">
        <v>79.79</v>
      </c>
      <c r="I10" s="124"/>
      <c r="J10" s="125">
        <f t="shared" si="3"/>
        <v>79.79</v>
      </c>
      <c r="K10" s="125">
        <v>89.6</v>
      </c>
      <c r="L10" s="125">
        <v>89.65</v>
      </c>
      <c r="M10" s="124"/>
      <c r="N10" s="125">
        <f t="shared" si="4"/>
        <v>89.65</v>
      </c>
      <c r="O10" s="42">
        <f>IF(J10="","",MIN(N10,J10))</f>
        <v>79.79</v>
      </c>
      <c r="P10" s="50">
        <f t="shared" si="1"/>
        <v>4</v>
      </c>
      <c r="Q10" s="126">
        <f t="shared" si="2"/>
        <v>11</v>
      </c>
      <c r="R10" s="66">
        <f>IF(Q10="","",RANK(Q10,$Q$6:$Q$17,1))</f>
        <v>5</v>
      </c>
      <c r="S10" s="97">
        <f>IF(R10="","",VLOOKUP(R10,'Bodové hodnocení'!$A$1:$B$20,2,FALSE))</f>
        <v>7</v>
      </c>
    </row>
    <row r="11" spans="1:19" ht="15.75">
      <c r="A11" s="119" t="s">
        <v>22</v>
      </c>
      <c r="B11" s="18" t="s">
        <v>10</v>
      </c>
      <c r="C11" s="52">
        <v>34.39</v>
      </c>
      <c r="D11" s="53">
        <v>28.16</v>
      </c>
      <c r="E11" s="121">
        <f aca="true" t="shared" si="5" ref="E11:E17">IF(C11="","",MAX(C11,D11))</f>
        <v>34.39</v>
      </c>
      <c r="F11" s="122">
        <f t="shared" si="0"/>
        <v>8</v>
      </c>
      <c r="G11" s="178">
        <v>80.31</v>
      </c>
      <c r="H11" s="178">
        <v>81.12</v>
      </c>
      <c r="I11" s="124">
        <v>10</v>
      </c>
      <c r="J11" s="125">
        <f t="shared" si="3"/>
        <v>91.12</v>
      </c>
      <c r="K11" s="125"/>
      <c r="L11" s="125"/>
      <c r="M11" s="124"/>
      <c r="N11" s="125">
        <f t="shared" si="4"/>
      </c>
      <c r="O11" s="42">
        <f aca="true" t="shared" si="6" ref="O11:O17">IF(J11="","",MIN(N11,J11))</f>
        <v>91.12</v>
      </c>
      <c r="P11" s="50">
        <f t="shared" si="1"/>
        <v>7</v>
      </c>
      <c r="Q11" s="126">
        <f t="shared" si="2"/>
        <v>15</v>
      </c>
      <c r="R11" s="66">
        <v>7</v>
      </c>
      <c r="S11" s="97">
        <f>IF(R11="","",VLOOKUP(R11,'Bodové hodnocení'!$A$1:$B$20,2,FALSE))</f>
        <v>5</v>
      </c>
    </row>
    <row r="12" spans="1:19" ht="15.75">
      <c r="A12" s="119" t="s">
        <v>23</v>
      </c>
      <c r="B12" s="18" t="s">
        <v>5</v>
      </c>
      <c r="C12" s="52">
        <v>35</v>
      </c>
      <c r="D12" s="53">
        <v>35.78</v>
      </c>
      <c r="E12" s="121">
        <f t="shared" si="5"/>
        <v>35.78</v>
      </c>
      <c r="F12" s="122">
        <f t="shared" si="0"/>
        <v>10</v>
      </c>
      <c r="G12" s="123">
        <v>89.59</v>
      </c>
      <c r="H12" s="123">
        <v>89.81</v>
      </c>
      <c r="I12" s="124"/>
      <c r="J12" s="125">
        <f t="shared" si="3"/>
        <v>89.81</v>
      </c>
      <c r="K12" s="125"/>
      <c r="L12" s="125"/>
      <c r="M12" s="124"/>
      <c r="N12" s="125">
        <f t="shared" si="4"/>
      </c>
      <c r="O12" s="42">
        <f t="shared" si="6"/>
        <v>89.81</v>
      </c>
      <c r="P12" s="50">
        <f t="shared" si="1"/>
        <v>6</v>
      </c>
      <c r="Q12" s="126">
        <f t="shared" si="2"/>
        <v>16</v>
      </c>
      <c r="R12" s="66">
        <f aca="true" t="shared" si="7" ref="R12:R17">IF(Q12="","",RANK(Q12,$Q$6:$Q$17,1))</f>
        <v>8</v>
      </c>
      <c r="S12" s="97">
        <f>IF(R12="","",VLOOKUP(R12,'Bodové hodnocení'!$A$1:$B$20,2,FALSE))</f>
        <v>4</v>
      </c>
    </row>
    <row r="13" spans="1:19" ht="15.75">
      <c r="A13" s="119" t="s">
        <v>25</v>
      </c>
      <c r="B13" s="21" t="s">
        <v>14</v>
      </c>
      <c r="C13" s="52">
        <v>27.57</v>
      </c>
      <c r="D13" s="53">
        <v>23.91</v>
      </c>
      <c r="E13" s="121">
        <f t="shared" si="5"/>
        <v>27.57</v>
      </c>
      <c r="F13" s="122">
        <f t="shared" si="0"/>
        <v>5</v>
      </c>
      <c r="G13" s="178">
        <v>100.63</v>
      </c>
      <c r="H13" s="178">
        <v>100.67</v>
      </c>
      <c r="I13" s="124"/>
      <c r="J13" s="125">
        <f t="shared" si="3"/>
        <v>100.67</v>
      </c>
      <c r="K13" s="125">
        <v>108.25</v>
      </c>
      <c r="L13" s="125">
        <v>109.05</v>
      </c>
      <c r="M13" s="124"/>
      <c r="N13" s="125">
        <f t="shared" si="4"/>
        <v>109.05</v>
      </c>
      <c r="O13" s="42">
        <f t="shared" si="6"/>
        <v>100.67</v>
      </c>
      <c r="P13" s="50">
        <f t="shared" si="1"/>
        <v>10</v>
      </c>
      <c r="Q13" s="126">
        <f t="shared" si="2"/>
        <v>15</v>
      </c>
      <c r="R13" s="66">
        <f t="shared" si="7"/>
        <v>6</v>
      </c>
      <c r="S13" s="97">
        <f>IF(R13="","",VLOOKUP(R13,'Bodové hodnocení'!$A$1:$B$20,2,FALSE))</f>
        <v>6</v>
      </c>
    </row>
    <row r="14" spans="1:19" ht="15.75">
      <c r="A14" s="119" t="s">
        <v>26</v>
      </c>
      <c r="B14" s="21" t="s">
        <v>8</v>
      </c>
      <c r="C14" s="52">
        <v>35.53</v>
      </c>
      <c r="D14" s="53">
        <v>36.68</v>
      </c>
      <c r="E14" s="121">
        <f t="shared" si="5"/>
        <v>36.68</v>
      </c>
      <c r="F14" s="122">
        <f t="shared" si="0"/>
        <v>11</v>
      </c>
      <c r="G14" s="123">
        <v>81.37</v>
      </c>
      <c r="H14" s="123">
        <v>82.01</v>
      </c>
      <c r="I14" s="124">
        <v>20</v>
      </c>
      <c r="J14" s="125">
        <f t="shared" si="3"/>
        <v>102.01</v>
      </c>
      <c r="K14" s="125">
        <v>93.25</v>
      </c>
      <c r="L14" s="125">
        <v>93.4</v>
      </c>
      <c r="M14" s="124"/>
      <c r="N14" s="125">
        <f t="shared" si="4"/>
        <v>93.4</v>
      </c>
      <c r="O14" s="42">
        <f t="shared" si="6"/>
        <v>93.4</v>
      </c>
      <c r="P14" s="50">
        <f t="shared" si="1"/>
        <v>8</v>
      </c>
      <c r="Q14" s="126">
        <f t="shared" si="2"/>
        <v>19</v>
      </c>
      <c r="R14" s="66">
        <f t="shared" si="7"/>
        <v>10</v>
      </c>
      <c r="S14" s="97">
        <f>IF(R14="","",VLOOKUP(R14,'Bodové hodnocení'!$A$1:$B$20,2,FALSE))</f>
        <v>2</v>
      </c>
    </row>
    <row r="15" spans="1:19" ht="15.75">
      <c r="A15" s="119" t="s">
        <v>27</v>
      </c>
      <c r="B15" s="21" t="s">
        <v>7</v>
      </c>
      <c r="C15" s="52">
        <v>19.79</v>
      </c>
      <c r="D15" s="53">
        <v>19.32</v>
      </c>
      <c r="E15" s="121">
        <f t="shared" si="5"/>
        <v>19.79</v>
      </c>
      <c r="F15" s="122">
        <f t="shared" si="0"/>
        <v>1</v>
      </c>
      <c r="G15" s="178">
        <v>82.19</v>
      </c>
      <c r="H15" s="178">
        <v>82.63</v>
      </c>
      <c r="I15" s="124"/>
      <c r="J15" s="125">
        <f t="shared" si="3"/>
        <v>82.63</v>
      </c>
      <c r="K15" s="125"/>
      <c r="L15" s="125"/>
      <c r="M15" s="124"/>
      <c r="N15" s="125">
        <f t="shared" si="4"/>
      </c>
      <c r="O15" s="42">
        <f t="shared" si="6"/>
        <v>82.63</v>
      </c>
      <c r="P15" s="50">
        <f t="shared" si="1"/>
        <v>5</v>
      </c>
      <c r="Q15" s="126">
        <f t="shared" si="2"/>
        <v>6</v>
      </c>
      <c r="R15" s="66">
        <f t="shared" si="7"/>
        <v>3</v>
      </c>
      <c r="S15" s="97">
        <f>IF(R15="","",VLOOKUP(R15,'Bodové hodnocení'!$A$1:$B$20,2,FALSE))</f>
        <v>9</v>
      </c>
    </row>
    <row r="16" spans="1:19" ht="15.75">
      <c r="A16" s="119" t="s">
        <v>28</v>
      </c>
      <c r="B16" s="21" t="s">
        <v>9</v>
      </c>
      <c r="C16" s="52">
        <v>25.8</v>
      </c>
      <c r="D16" s="53">
        <v>38</v>
      </c>
      <c r="E16" s="121">
        <f>IF(C16="","",MAX(C16,D16))</f>
        <v>38</v>
      </c>
      <c r="F16" s="122">
        <f t="shared" si="0"/>
        <v>12</v>
      </c>
      <c r="G16" s="123">
        <v>98.48</v>
      </c>
      <c r="H16" s="123">
        <v>98.64</v>
      </c>
      <c r="I16" s="124"/>
      <c r="J16" s="125">
        <f t="shared" si="3"/>
        <v>98.64</v>
      </c>
      <c r="K16" s="125"/>
      <c r="L16" s="125"/>
      <c r="M16" s="124"/>
      <c r="N16" s="125">
        <f t="shared" si="4"/>
      </c>
      <c r="O16" s="42">
        <f t="shared" si="6"/>
        <v>98.64</v>
      </c>
      <c r="P16" s="50">
        <f t="shared" si="1"/>
        <v>9</v>
      </c>
      <c r="Q16" s="126">
        <f t="shared" si="2"/>
        <v>21</v>
      </c>
      <c r="R16" s="66">
        <f t="shared" si="7"/>
        <v>12</v>
      </c>
      <c r="S16" s="97">
        <f>IF(R16="","",VLOOKUP(R16,'Bodové hodnocení'!$A$1:$B$20,2,FALSE))</f>
        <v>1</v>
      </c>
    </row>
    <row r="17" spans="1:19" ht="16.5" thickBot="1">
      <c r="A17" s="119" t="s">
        <v>29</v>
      </c>
      <c r="B17" s="18" t="s">
        <v>66</v>
      </c>
      <c r="C17" s="52">
        <v>20.43</v>
      </c>
      <c r="D17" s="53">
        <v>20.17</v>
      </c>
      <c r="E17" s="121">
        <f t="shared" si="5"/>
        <v>20.43</v>
      </c>
      <c r="F17" s="122">
        <f t="shared" si="0"/>
        <v>2</v>
      </c>
      <c r="G17" s="178">
        <v>75.34</v>
      </c>
      <c r="H17" s="178">
        <v>75.49</v>
      </c>
      <c r="I17" s="124"/>
      <c r="J17" s="125">
        <f t="shared" si="3"/>
        <v>75.49</v>
      </c>
      <c r="K17" s="125"/>
      <c r="L17" s="125"/>
      <c r="M17" s="124"/>
      <c r="N17" s="125">
        <f t="shared" si="4"/>
      </c>
      <c r="O17" s="42">
        <f t="shared" si="6"/>
        <v>75.49</v>
      </c>
      <c r="P17" s="50">
        <f t="shared" si="1"/>
        <v>3</v>
      </c>
      <c r="Q17" s="126">
        <f t="shared" si="2"/>
        <v>5</v>
      </c>
      <c r="R17" s="66">
        <f t="shared" si="7"/>
        <v>2</v>
      </c>
      <c r="S17" s="97">
        <f>IF(R17="","",VLOOKUP(R17,'Bodové hodnocení'!$A$1:$B$20,2,FALSE))</f>
        <v>10</v>
      </c>
    </row>
    <row r="18" spans="1:19" ht="15.75" customHeight="1" thickBot="1">
      <c r="A18" s="43"/>
      <c r="B18" s="43"/>
      <c r="C18" s="44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5"/>
      <c r="S18" s="46"/>
    </row>
    <row r="19" spans="1:19" ht="16.5" thickBot="1">
      <c r="A19" s="273" t="s">
        <v>45</v>
      </c>
      <c r="B19" s="274"/>
      <c r="C19" s="273" t="s">
        <v>33</v>
      </c>
      <c r="D19" s="277"/>
      <c r="E19" s="277"/>
      <c r="F19" s="274"/>
      <c r="G19" s="279" t="s">
        <v>46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80" t="s">
        <v>35</v>
      </c>
      <c r="R19" s="281" t="s">
        <v>36</v>
      </c>
      <c r="S19" s="284" t="s">
        <v>37</v>
      </c>
    </row>
    <row r="20" spans="1:19" ht="16.5" thickBot="1">
      <c r="A20" s="275"/>
      <c r="B20" s="276"/>
      <c r="C20" s="275"/>
      <c r="D20" s="278"/>
      <c r="E20" s="278"/>
      <c r="F20" s="276"/>
      <c r="G20" s="282" t="s">
        <v>50</v>
      </c>
      <c r="H20" s="283"/>
      <c r="I20" s="283"/>
      <c r="J20" s="283"/>
      <c r="K20" s="283" t="s">
        <v>51</v>
      </c>
      <c r="L20" s="283"/>
      <c r="M20" s="283"/>
      <c r="N20" s="283"/>
      <c r="O20" s="285" t="s">
        <v>41</v>
      </c>
      <c r="P20" s="287" t="s">
        <v>42</v>
      </c>
      <c r="Q20" s="280"/>
      <c r="R20" s="281"/>
      <c r="S20" s="284"/>
    </row>
    <row r="21" spans="1:19" ht="16.5" thickBot="1">
      <c r="A21" s="54" t="s">
        <v>38</v>
      </c>
      <c r="B21" s="34" t="s">
        <v>2</v>
      </c>
      <c r="C21" s="33" t="s">
        <v>39</v>
      </c>
      <c r="D21" s="35" t="s">
        <v>40</v>
      </c>
      <c r="E21" s="55" t="s">
        <v>41</v>
      </c>
      <c r="F21" s="37" t="s">
        <v>42</v>
      </c>
      <c r="G21" s="162" t="s">
        <v>43</v>
      </c>
      <c r="H21" s="38" t="s">
        <v>44</v>
      </c>
      <c r="I21" s="38" t="s">
        <v>47</v>
      </c>
      <c r="J21" s="38" t="s">
        <v>41</v>
      </c>
      <c r="K21" s="38" t="s">
        <v>43</v>
      </c>
      <c r="L21" s="38" t="s">
        <v>44</v>
      </c>
      <c r="M21" s="38" t="s">
        <v>47</v>
      </c>
      <c r="N21" s="38" t="s">
        <v>41</v>
      </c>
      <c r="O21" s="286"/>
      <c r="P21" s="288"/>
      <c r="Q21" s="280"/>
      <c r="R21" s="281"/>
      <c r="S21" s="284"/>
    </row>
    <row r="22" spans="1:19" ht="15.75">
      <c r="A22" s="39" t="s">
        <v>16</v>
      </c>
      <c r="B22" s="26" t="s">
        <v>12</v>
      </c>
      <c r="C22" s="52">
        <v>21.53</v>
      </c>
      <c r="D22" s="53">
        <v>18.72</v>
      </c>
      <c r="E22" s="121">
        <f>IF(C22="","",MAX(C22,D22))</f>
        <v>21.53</v>
      </c>
      <c r="F22" s="122">
        <f>IF(C22="","",RANK(E22,$E$22:$E$31,1))</f>
        <v>5</v>
      </c>
      <c r="G22" s="123">
        <v>62.12</v>
      </c>
      <c r="H22" s="123">
        <v>62</v>
      </c>
      <c r="I22" s="124">
        <v>10</v>
      </c>
      <c r="J22" s="125">
        <f>IF(G22="","",MAX(G22,H22)+I22)</f>
        <v>72.12</v>
      </c>
      <c r="K22" s="125"/>
      <c r="L22" s="125"/>
      <c r="M22" s="124"/>
      <c r="N22" s="125">
        <f>IF(L22="","",MAX(K22,L22)+M22)</f>
      </c>
      <c r="O22" s="42">
        <f aca="true" t="shared" si="8" ref="O22:O31">IF(J22="","",MIN(N22,J22))</f>
        <v>72.12</v>
      </c>
      <c r="P22" s="50">
        <f>IF(O22="","",RANK(O22,$O$22:$O$31,1))</f>
        <v>8</v>
      </c>
      <c r="Q22" s="126">
        <f>IF(F22="","",SUM(P22,F22))</f>
        <v>13</v>
      </c>
      <c r="R22" s="66">
        <f>IF(Q22="","",RANK(Q22,$Q$22:$Q$31,1))</f>
        <v>6</v>
      </c>
      <c r="S22" s="97">
        <f>IF(R22="","",VLOOKUP(R22,'Bodové hodnocení'!$A$1:$B$20,2,FALSE))</f>
        <v>6</v>
      </c>
    </row>
    <row r="23" spans="1:19" ht="15.75">
      <c r="A23" s="119" t="s">
        <v>18</v>
      </c>
      <c r="B23" s="177" t="s">
        <v>13</v>
      </c>
      <c r="C23" s="52">
        <v>27.71</v>
      </c>
      <c r="D23" s="53">
        <v>25.77</v>
      </c>
      <c r="E23" s="121">
        <f>IF(C23="","",MAX(C23,D23))</f>
        <v>27.71</v>
      </c>
      <c r="F23" s="122">
        <f aca="true" t="shared" si="9" ref="F23:F31">IF(C23="","",RANK(E23,$E$22:$E$31,1))</f>
        <v>8</v>
      </c>
      <c r="G23" s="178">
        <v>56.68</v>
      </c>
      <c r="H23" s="178">
        <v>56.68</v>
      </c>
      <c r="I23" s="124"/>
      <c r="J23" s="125">
        <f aca="true" t="shared" si="10" ref="J23:J31">IF(G23="","",MAX(G23,H23)+I23)</f>
        <v>56.68</v>
      </c>
      <c r="K23" s="125"/>
      <c r="L23" s="125"/>
      <c r="M23" s="124"/>
      <c r="N23" s="125">
        <f>IF(L23="","",L23+M23)</f>
      </c>
      <c r="O23" s="42">
        <f t="shared" si="8"/>
        <v>56.68</v>
      </c>
      <c r="P23" s="50">
        <f aca="true" t="shared" si="11" ref="P23:P31">IF(O23="","",RANK(O23,$O$22:$O$31,1))</f>
        <v>1</v>
      </c>
      <c r="Q23" s="126">
        <f aca="true" t="shared" si="12" ref="Q23:Q31">IF(F23="","",SUM(P23,F23))</f>
        <v>9</v>
      </c>
      <c r="R23" s="66">
        <f aca="true" t="shared" si="13" ref="R23:R30">IF(Q23="","",RANK(Q23,$Q$22:$Q$31,1))</f>
        <v>4</v>
      </c>
      <c r="S23" s="97">
        <f>IF(R23="","",VLOOKUP(R23,'Bodové hodnocení'!$A$1:$B$20,2,FALSE))</f>
        <v>8</v>
      </c>
    </row>
    <row r="24" spans="1:19" ht="15.75">
      <c r="A24" s="119" t="s">
        <v>19</v>
      </c>
      <c r="B24" s="120" t="s">
        <v>6</v>
      </c>
      <c r="C24" s="52">
        <v>20.67</v>
      </c>
      <c r="D24" s="53">
        <v>19.79</v>
      </c>
      <c r="E24" s="121">
        <f>IF(C24="","",MAX(C24,D24))</f>
        <v>20.67</v>
      </c>
      <c r="F24" s="122">
        <f t="shared" si="9"/>
        <v>4</v>
      </c>
      <c r="G24" s="123">
        <v>63.63</v>
      </c>
      <c r="H24" s="123">
        <v>64.07</v>
      </c>
      <c r="I24" s="124"/>
      <c r="J24" s="125">
        <f t="shared" si="10"/>
        <v>64.07</v>
      </c>
      <c r="K24" s="125">
        <v>74.83</v>
      </c>
      <c r="L24" s="125">
        <v>74.92</v>
      </c>
      <c r="M24" s="124"/>
      <c r="N24" s="125">
        <f>IF(L24="","",L24+M24)</f>
        <v>74.92</v>
      </c>
      <c r="O24" s="42">
        <f t="shared" si="8"/>
        <v>64.07</v>
      </c>
      <c r="P24" s="50">
        <f t="shared" si="11"/>
        <v>4</v>
      </c>
      <c r="Q24" s="126">
        <f t="shared" si="12"/>
        <v>8</v>
      </c>
      <c r="R24" s="66">
        <f t="shared" si="13"/>
        <v>3</v>
      </c>
      <c r="S24" s="97">
        <f>IF(R24="","",VLOOKUP(R24,'Bodové hodnocení'!$A$1:$B$20,2,FALSE))</f>
        <v>9</v>
      </c>
    </row>
    <row r="25" spans="1:19" ht="15.75">
      <c r="A25" s="119" t="s">
        <v>20</v>
      </c>
      <c r="B25" s="120" t="s">
        <v>5</v>
      </c>
      <c r="C25" s="52">
        <v>17.73</v>
      </c>
      <c r="D25" s="53">
        <v>18.18</v>
      </c>
      <c r="E25" s="121">
        <f>IF(C25="","",MAX(C25,D25))</f>
        <v>18.18</v>
      </c>
      <c r="F25" s="122">
        <f t="shared" si="9"/>
        <v>1</v>
      </c>
      <c r="G25" s="178">
        <v>60.62</v>
      </c>
      <c r="H25" s="178">
        <v>61.34</v>
      </c>
      <c r="I25" s="124"/>
      <c r="J25" s="125">
        <f t="shared" si="10"/>
        <v>61.34</v>
      </c>
      <c r="K25" s="125"/>
      <c r="L25" s="125"/>
      <c r="M25" s="124"/>
      <c r="N25" s="125">
        <f aca="true" t="shared" si="14" ref="N25:N31">IF(L25="","",L25+M25)</f>
      </c>
      <c r="O25" s="42">
        <f t="shared" si="8"/>
        <v>61.34</v>
      </c>
      <c r="P25" s="50">
        <f t="shared" si="11"/>
        <v>3</v>
      </c>
      <c r="Q25" s="126">
        <f t="shared" si="12"/>
        <v>4</v>
      </c>
      <c r="R25" s="66">
        <f t="shared" si="13"/>
        <v>1</v>
      </c>
      <c r="S25" s="97">
        <f>IF(R25="","",VLOOKUP(R25,'Bodové hodnocení'!$A$1:$B$20,2,FALSE))</f>
        <v>11</v>
      </c>
    </row>
    <row r="26" spans="1:19" ht="15.75">
      <c r="A26" s="119" t="s">
        <v>21</v>
      </c>
      <c r="B26" s="18" t="s">
        <v>14</v>
      </c>
      <c r="C26" s="52">
        <v>19.07</v>
      </c>
      <c r="D26" s="53">
        <v>18.12</v>
      </c>
      <c r="E26" s="121">
        <f aca="true" t="shared" si="15" ref="E26:E31">IF(C26="","",MAX(C26,D26))</f>
        <v>19.07</v>
      </c>
      <c r="F26" s="122">
        <f t="shared" si="9"/>
        <v>2</v>
      </c>
      <c r="G26" s="123">
        <v>59.15</v>
      </c>
      <c r="H26" s="123">
        <v>59.5</v>
      </c>
      <c r="I26" s="124"/>
      <c r="J26" s="125">
        <f t="shared" si="10"/>
        <v>59.5</v>
      </c>
      <c r="K26" s="125"/>
      <c r="L26" s="125"/>
      <c r="M26" s="124"/>
      <c r="N26" s="125">
        <f t="shared" si="14"/>
      </c>
      <c r="O26" s="42">
        <f t="shared" si="8"/>
        <v>59.5</v>
      </c>
      <c r="P26" s="50">
        <f t="shared" si="11"/>
        <v>2</v>
      </c>
      <c r="Q26" s="126">
        <f t="shared" si="12"/>
        <v>4</v>
      </c>
      <c r="R26" s="66">
        <v>2</v>
      </c>
      <c r="S26" s="97">
        <f>IF(R26="","",VLOOKUP(R26,'Bodové hodnocení'!$A$1:$B$20,2,FALSE))</f>
        <v>10</v>
      </c>
    </row>
    <row r="27" spans="1:19" ht="15.75">
      <c r="A27" s="119" t="s">
        <v>22</v>
      </c>
      <c r="B27" s="18" t="s">
        <v>4</v>
      </c>
      <c r="C27" s="52">
        <v>21.94</v>
      </c>
      <c r="D27" s="53">
        <v>22.04</v>
      </c>
      <c r="E27" s="121">
        <f t="shared" si="15"/>
        <v>22.04</v>
      </c>
      <c r="F27" s="122">
        <f t="shared" si="9"/>
        <v>6</v>
      </c>
      <c r="G27" s="178">
        <v>61.56</v>
      </c>
      <c r="H27" s="178">
        <v>62.11</v>
      </c>
      <c r="I27" s="124">
        <v>10</v>
      </c>
      <c r="J27" s="125">
        <f t="shared" si="10"/>
        <v>72.11</v>
      </c>
      <c r="K27" s="125">
        <v>74.56</v>
      </c>
      <c r="L27" s="125">
        <v>74.46</v>
      </c>
      <c r="M27" s="124">
        <v>10</v>
      </c>
      <c r="N27" s="125">
        <f t="shared" si="14"/>
        <v>84.46</v>
      </c>
      <c r="O27" s="42">
        <f t="shared" si="8"/>
        <v>72.11</v>
      </c>
      <c r="P27" s="50">
        <f t="shared" si="11"/>
        <v>7</v>
      </c>
      <c r="Q27" s="126">
        <f t="shared" si="12"/>
        <v>13</v>
      </c>
      <c r="R27" s="66">
        <v>7</v>
      </c>
      <c r="S27" s="97">
        <f>IF(R27="","",VLOOKUP(R27,'Bodové hodnocení'!$A$1:$B$20,2,FALSE))</f>
        <v>5</v>
      </c>
    </row>
    <row r="28" spans="1:19" ht="15.75">
      <c r="A28" s="119" t="s">
        <v>23</v>
      </c>
      <c r="B28" s="18" t="s">
        <v>10</v>
      </c>
      <c r="C28" s="52">
        <v>38.02</v>
      </c>
      <c r="D28" s="53">
        <v>35.27</v>
      </c>
      <c r="E28" s="121">
        <f t="shared" si="15"/>
        <v>38.02</v>
      </c>
      <c r="F28" s="122">
        <f t="shared" si="9"/>
        <v>9</v>
      </c>
      <c r="G28" s="123">
        <v>73.67</v>
      </c>
      <c r="H28" s="123">
        <v>73.71</v>
      </c>
      <c r="I28" s="124">
        <v>20</v>
      </c>
      <c r="J28" s="125">
        <f t="shared" si="10"/>
        <v>93.71</v>
      </c>
      <c r="K28" s="125"/>
      <c r="L28" s="125"/>
      <c r="M28" s="124"/>
      <c r="N28" s="125">
        <f t="shared" si="14"/>
      </c>
      <c r="O28" s="42">
        <f t="shared" si="8"/>
        <v>93.71</v>
      </c>
      <c r="P28" s="50">
        <f t="shared" si="11"/>
        <v>10</v>
      </c>
      <c r="Q28" s="126">
        <f t="shared" si="12"/>
        <v>19</v>
      </c>
      <c r="R28" s="66">
        <f t="shared" si="13"/>
        <v>10</v>
      </c>
      <c r="S28" s="97">
        <f>IF(R28="","",VLOOKUP(R28,'Bodové hodnocení'!$A$1:$B$20,2,FALSE))</f>
        <v>2</v>
      </c>
    </row>
    <row r="29" spans="1:19" ht="15.75">
      <c r="A29" s="119" t="s">
        <v>25</v>
      </c>
      <c r="B29" s="21" t="s">
        <v>24</v>
      </c>
      <c r="C29" s="52">
        <v>25.79</v>
      </c>
      <c r="D29" s="53">
        <v>27.39</v>
      </c>
      <c r="E29" s="121" t="s">
        <v>76</v>
      </c>
      <c r="F29" s="122">
        <v>10</v>
      </c>
      <c r="G29" s="178">
        <v>61.44</v>
      </c>
      <c r="H29" s="178">
        <v>62.13</v>
      </c>
      <c r="I29" s="124">
        <v>10</v>
      </c>
      <c r="J29" s="125">
        <f t="shared" si="10"/>
        <v>72.13</v>
      </c>
      <c r="K29" s="125">
        <v>67.64</v>
      </c>
      <c r="L29" s="125">
        <v>67.37</v>
      </c>
      <c r="M29" s="124"/>
      <c r="N29" s="125">
        <f t="shared" si="14"/>
        <v>67.37</v>
      </c>
      <c r="O29" s="42">
        <f t="shared" si="8"/>
        <v>67.37</v>
      </c>
      <c r="P29" s="50">
        <f t="shared" si="11"/>
        <v>5</v>
      </c>
      <c r="Q29" s="126">
        <f t="shared" si="12"/>
        <v>15</v>
      </c>
      <c r="R29" s="66">
        <f t="shared" si="13"/>
        <v>9</v>
      </c>
      <c r="S29" s="97">
        <f>IF(R29="","",VLOOKUP(R29,'Bodové hodnocení'!$A$1:$B$20,2,FALSE))</f>
        <v>3</v>
      </c>
    </row>
    <row r="30" spans="1:19" ht="15.75">
      <c r="A30" s="119" t="s">
        <v>26</v>
      </c>
      <c r="B30" s="21" t="s">
        <v>7</v>
      </c>
      <c r="C30" s="52">
        <v>19.45</v>
      </c>
      <c r="D30" s="53">
        <v>19.14</v>
      </c>
      <c r="E30" s="121">
        <f t="shared" si="15"/>
        <v>19.45</v>
      </c>
      <c r="F30" s="122">
        <f t="shared" si="9"/>
        <v>3</v>
      </c>
      <c r="G30" s="123">
        <v>75.53</v>
      </c>
      <c r="H30" s="123">
        <v>75.45</v>
      </c>
      <c r="I30" s="124"/>
      <c r="J30" s="125">
        <f t="shared" si="10"/>
        <v>75.53</v>
      </c>
      <c r="K30" s="125"/>
      <c r="L30" s="125"/>
      <c r="M30" s="124"/>
      <c r="N30" s="125">
        <f t="shared" si="14"/>
      </c>
      <c r="O30" s="42">
        <f t="shared" si="8"/>
        <v>75.53</v>
      </c>
      <c r="P30" s="50">
        <f t="shared" si="11"/>
        <v>9</v>
      </c>
      <c r="Q30" s="126">
        <f t="shared" si="12"/>
        <v>12</v>
      </c>
      <c r="R30" s="66">
        <f t="shared" si="13"/>
        <v>5</v>
      </c>
      <c r="S30" s="97">
        <f>IF(R30="","",VLOOKUP(R30,'Bodové hodnocení'!$A$1:$B$20,2,FALSE))</f>
        <v>7</v>
      </c>
    </row>
    <row r="31" spans="1:19" ht="16.5" thickBot="1">
      <c r="A31" s="112" t="s">
        <v>27</v>
      </c>
      <c r="B31" s="98" t="s">
        <v>66</v>
      </c>
      <c r="C31" s="132">
        <v>23.4</v>
      </c>
      <c r="D31" s="133">
        <v>22.31</v>
      </c>
      <c r="E31" s="134">
        <f t="shared" si="15"/>
        <v>23.4</v>
      </c>
      <c r="F31" s="122">
        <f t="shared" si="9"/>
        <v>7</v>
      </c>
      <c r="G31" s="135">
        <v>59.89</v>
      </c>
      <c r="H31" s="135">
        <v>60.43</v>
      </c>
      <c r="I31" s="136">
        <v>10</v>
      </c>
      <c r="J31" s="137">
        <f t="shared" si="10"/>
        <v>70.43</v>
      </c>
      <c r="K31" s="137"/>
      <c r="L31" s="137"/>
      <c r="M31" s="136"/>
      <c r="N31" s="137">
        <f t="shared" si="14"/>
      </c>
      <c r="O31" s="114">
        <f t="shared" si="8"/>
        <v>70.43</v>
      </c>
      <c r="P31" s="50">
        <f t="shared" si="11"/>
        <v>6</v>
      </c>
      <c r="Q31" s="138">
        <f t="shared" si="12"/>
        <v>13</v>
      </c>
      <c r="R31" s="66">
        <v>8</v>
      </c>
      <c r="S31" s="97">
        <f>IF(R31="","",VLOOKUP(R31,'Bodové hodnocení'!$A$1:$B$20,2,FALSE))</f>
        <v>4</v>
      </c>
    </row>
    <row r="32" spans="1:18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1"/>
      <c r="Q32" s="28"/>
      <c r="R32" s="256"/>
    </row>
  </sheetData>
  <sheetProtection selectLockedCells="1" selectUnlockedCells="1"/>
  <mergeCells count="21">
    <mergeCell ref="A1:S1"/>
    <mergeCell ref="P4:P5"/>
    <mergeCell ref="R3:R5"/>
    <mergeCell ref="A3:B4"/>
    <mergeCell ref="C3:F4"/>
    <mergeCell ref="G3:P3"/>
    <mergeCell ref="S19:S21"/>
    <mergeCell ref="G20:J20"/>
    <mergeCell ref="K20:N20"/>
    <mergeCell ref="O20:O21"/>
    <mergeCell ref="P20:P21"/>
    <mergeCell ref="K4:N4"/>
    <mergeCell ref="O4:O5"/>
    <mergeCell ref="Q3:Q5"/>
    <mergeCell ref="S3:S5"/>
    <mergeCell ref="A19:B20"/>
    <mergeCell ref="C19:F20"/>
    <mergeCell ref="G19:P19"/>
    <mergeCell ref="Q19:Q21"/>
    <mergeCell ref="R19:R21"/>
    <mergeCell ref="G4:J4"/>
  </mergeCells>
  <conditionalFormatting sqref="A6:S17">
    <cfRule type="expression" priority="2" dxfId="0" stopIfTrue="1">
      <formula>MOD(ROW(A65519)-ROW($A$5)+$Y$1,$Z$1+$Y$1)&lt;$Z$1</formula>
    </cfRule>
  </conditionalFormatting>
  <conditionalFormatting sqref="A22:S31">
    <cfRule type="expression" priority="1" dxfId="0" stopIfTrue="1">
      <formula>MOD(ROW(A22)-ROW($A$5)+$Y$1,$Z$1+$Y$1)&lt;$Z$1</formula>
    </cfRule>
  </conditionalFormatting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- 10. ročník 2021 / 2022&amp;RPro HLM zpracoval Durlák Jan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="90" zoomScaleNormal="90" zoomScaleSheetLayoutView="80" zoomScalePageLayoutView="0" workbookViewId="0" topLeftCell="B1">
      <selection activeCell="A9" sqref="A9:IV9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0" customWidth="1"/>
    <col min="17" max="17" width="11.57421875" style="57" customWidth="1"/>
    <col min="18" max="19" width="11.57421875" style="31" customWidth="1"/>
    <col min="20" max="20" width="9.140625" style="30" customWidth="1"/>
  </cols>
  <sheetData>
    <row r="1" spans="1:26" ht="23.25" thickBot="1">
      <c r="A1" s="291" t="s">
        <v>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  <c r="Y1">
        <v>1</v>
      </c>
      <c r="Z1">
        <v>1</v>
      </c>
    </row>
    <row r="2" ht="16.5" thickBot="1">
      <c r="A2" s="32"/>
    </row>
    <row r="3" spans="1:19" ht="15.75" customHeight="1" thickBot="1">
      <c r="A3" s="273" t="s">
        <v>32</v>
      </c>
      <c r="B3" s="274"/>
      <c r="C3" s="273" t="s">
        <v>33</v>
      </c>
      <c r="D3" s="277"/>
      <c r="E3" s="277"/>
      <c r="F3" s="274"/>
      <c r="G3" s="279" t="s">
        <v>46</v>
      </c>
      <c r="H3" s="279"/>
      <c r="I3" s="279"/>
      <c r="J3" s="279"/>
      <c r="K3" s="279"/>
      <c r="L3" s="279"/>
      <c r="M3" s="279"/>
      <c r="N3" s="279"/>
      <c r="O3" s="279"/>
      <c r="P3" s="279"/>
      <c r="Q3" s="280" t="s">
        <v>35</v>
      </c>
      <c r="R3" s="281" t="s">
        <v>36</v>
      </c>
      <c r="S3" s="284" t="s">
        <v>37</v>
      </c>
    </row>
    <row r="4" spans="1:19" ht="16.5" thickBot="1">
      <c r="A4" s="275"/>
      <c r="B4" s="276"/>
      <c r="C4" s="275"/>
      <c r="D4" s="278"/>
      <c r="E4" s="278"/>
      <c r="F4" s="276"/>
      <c r="G4" s="282" t="s">
        <v>50</v>
      </c>
      <c r="H4" s="283"/>
      <c r="I4" s="283"/>
      <c r="J4" s="283"/>
      <c r="K4" s="283" t="s">
        <v>51</v>
      </c>
      <c r="L4" s="283"/>
      <c r="M4" s="283"/>
      <c r="N4" s="283"/>
      <c r="O4" s="285" t="s">
        <v>41</v>
      </c>
      <c r="P4" s="287" t="s">
        <v>42</v>
      </c>
      <c r="Q4" s="280"/>
      <c r="R4" s="281"/>
      <c r="S4" s="284"/>
    </row>
    <row r="5" spans="1:19" ht="16.5" thickBot="1">
      <c r="A5" s="33" t="s">
        <v>38</v>
      </c>
      <c r="B5" s="34" t="s">
        <v>2</v>
      </c>
      <c r="C5" s="33" t="s">
        <v>39</v>
      </c>
      <c r="D5" s="35" t="s">
        <v>40</v>
      </c>
      <c r="E5" s="36" t="s">
        <v>41</v>
      </c>
      <c r="F5" s="37" t="s">
        <v>42</v>
      </c>
      <c r="G5" s="162" t="s">
        <v>43</v>
      </c>
      <c r="H5" s="38" t="s">
        <v>44</v>
      </c>
      <c r="I5" s="38" t="s">
        <v>47</v>
      </c>
      <c r="J5" s="38" t="s">
        <v>41</v>
      </c>
      <c r="K5" s="38" t="s">
        <v>43</v>
      </c>
      <c r="L5" s="38" t="s">
        <v>44</v>
      </c>
      <c r="M5" s="38" t="s">
        <v>47</v>
      </c>
      <c r="N5" s="38" t="s">
        <v>41</v>
      </c>
      <c r="O5" s="286"/>
      <c r="P5" s="288"/>
      <c r="Q5" s="280"/>
      <c r="R5" s="281"/>
      <c r="S5" s="284"/>
    </row>
    <row r="6" spans="1:19" ht="15.75">
      <c r="A6" s="39" t="s">
        <v>16</v>
      </c>
      <c r="B6" s="260" t="s">
        <v>14</v>
      </c>
      <c r="C6" s="261">
        <v>25.82</v>
      </c>
      <c r="D6" s="262">
        <v>26.69</v>
      </c>
      <c r="E6" s="121">
        <f>IF(C6="","",MAX(C6,D6))</f>
        <v>26.69</v>
      </c>
      <c r="F6" s="122">
        <f>IF(C6="","",RANK(E6,$E$6:$E$17,1))</f>
        <v>7</v>
      </c>
      <c r="G6" s="123">
        <v>98.77</v>
      </c>
      <c r="H6" s="123">
        <v>99.11</v>
      </c>
      <c r="I6" s="124"/>
      <c r="J6" s="125">
        <f>IF(G6="","",MAX(G6,H6)+I6)</f>
        <v>99.11</v>
      </c>
      <c r="K6" s="125"/>
      <c r="L6" s="125"/>
      <c r="M6" s="124"/>
      <c r="N6" s="125">
        <f>IF(L6="","",MAX(K6,L6)+M6)</f>
      </c>
      <c r="O6" s="42">
        <f>IF(J6="","",MIN(N6,J6))</f>
        <v>99.11</v>
      </c>
      <c r="P6" s="50">
        <f aca="true" t="shared" si="0" ref="P6:P17">IF(O6="","",RANK(O6,$O$6:$O$17,1))</f>
        <v>8</v>
      </c>
      <c r="Q6" s="126">
        <f aca="true" t="shared" si="1" ref="Q6:Q17">IF(F6="","",SUM(P6,F6))</f>
        <v>15</v>
      </c>
      <c r="R6" s="66">
        <f>IF(Q6="","",RANK(Q6,$Q$6:$Q$17,1))</f>
        <v>7</v>
      </c>
      <c r="S6" s="97">
        <f>IF(R6="","",VLOOKUP(R6,'Bodové hodnocení'!$A$1:$B$20,2,FALSE))</f>
        <v>5</v>
      </c>
    </row>
    <row r="7" spans="1:19" ht="15.75">
      <c r="A7" s="119" t="s">
        <v>18</v>
      </c>
      <c r="B7" s="260" t="s">
        <v>9</v>
      </c>
      <c r="C7" s="261">
        <v>26.66</v>
      </c>
      <c r="D7" s="262">
        <v>24.23</v>
      </c>
      <c r="E7" s="121">
        <f>IF(C7="","",MAX(C7,D7))</f>
        <v>26.66</v>
      </c>
      <c r="F7" s="122">
        <f>IF(C7="","",RANK(E7,$E$6:$E$17,1))</f>
        <v>6</v>
      </c>
      <c r="G7" s="178">
        <v>106.99</v>
      </c>
      <c r="H7" s="178">
        <v>107.28</v>
      </c>
      <c r="I7" s="124"/>
      <c r="J7" s="125">
        <f aca="true" t="shared" si="2" ref="J7:J17">IF(G7="","",MAX(G7,H7)+I7)</f>
        <v>107.28</v>
      </c>
      <c r="K7" s="125"/>
      <c r="L7" s="125"/>
      <c r="M7" s="124"/>
      <c r="N7" s="125">
        <f>IF(L7="","",L7+M7)</f>
      </c>
      <c r="O7" s="42">
        <f>IF(J7="","",MIN(N7,J7))</f>
        <v>107.28</v>
      </c>
      <c r="P7" s="50">
        <f t="shared" si="0"/>
        <v>11</v>
      </c>
      <c r="Q7" s="126">
        <f t="shared" si="1"/>
        <v>17</v>
      </c>
      <c r="R7" s="66">
        <v>10</v>
      </c>
      <c r="S7" s="97">
        <f>IF(R7="","",VLOOKUP(R7,'Bodové hodnocení'!$A$1:$B$20,2,FALSE))</f>
        <v>2</v>
      </c>
    </row>
    <row r="8" spans="1:19" ht="15.75">
      <c r="A8" s="119" t="s">
        <v>19</v>
      </c>
      <c r="B8" s="260" t="s">
        <v>6</v>
      </c>
      <c r="C8" s="261">
        <v>20.96</v>
      </c>
      <c r="D8" s="262">
        <v>37.57</v>
      </c>
      <c r="E8" s="121" t="s">
        <v>76</v>
      </c>
      <c r="F8" s="122">
        <v>12</v>
      </c>
      <c r="G8" s="123">
        <v>86.96</v>
      </c>
      <c r="H8" s="123">
        <v>87.21</v>
      </c>
      <c r="I8" s="124">
        <v>20</v>
      </c>
      <c r="J8" s="125">
        <f t="shared" si="2"/>
        <v>107.21</v>
      </c>
      <c r="K8" s="125"/>
      <c r="L8" s="125"/>
      <c r="M8" s="124"/>
      <c r="N8" s="125">
        <f>IF(L8="","",L8+M8)</f>
      </c>
      <c r="O8" s="42">
        <f>IF(J8="","",MIN(N8,J8))</f>
        <v>107.21</v>
      </c>
      <c r="P8" s="50">
        <f t="shared" si="0"/>
        <v>10</v>
      </c>
      <c r="Q8" s="126">
        <f t="shared" si="1"/>
        <v>22</v>
      </c>
      <c r="R8" s="66">
        <f>IF(Q8="","",RANK(Q8,$Q$6:$Q$17,1))</f>
        <v>12</v>
      </c>
      <c r="S8" s="97">
        <f>IF(R8="","",VLOOKUP(R8,'Bodové hodnocení'!$A$1:$B$20,2,FALSE))</f>
        <v>1</v>
      </c>
    </row>
    <row r="9" spans="1:19" ht="15.75">
      <c r="A9" s="119" t="s">
        <v>20</v>
      </c>
      <c r="B9" s="260" t="s">
        <v>7</v>
      </c>
      <c r="C9" s="261">
        <v>29.61</v>
      </c>
      <c r="D9" s="262">
        <v>18.48</v>
      </c>
      <c r="E9" s="121">
        <f>IF(C9="","",MAX(C9,D9))</f>
        <v>29.61</v>
      </c>
      <c r="F9" s="122">
        <f aca="true" t="shared" si="3" ref="F9:F17">IF(C9="","",RANK(E9,$E$6:$E$17,1))</f>
        <v>9</v>
      </c>
      <c r="G9" s="178">
        <v>71.46</v>
      </c>
      <c r="H9" s="178">
        <v>71.74</v>
      </c>
      <c r="I9" s="124"/>
      <c r="J9" s="125">
        <f t="shared" si="2"/>
        <v>71.74</v>
      </c>
      <c r="K9" s="125"/>
      <c r="L9" s="125"/>
      <c r="M9" s="124"/>
      <c r="N9" s="125">
        <f aca="true" t="shared" si="4" ref="N9:N17">IF(L9="","",L9+M9)</f>
      </c>
      <c r="O9" s="42">
        <f>IF(J9="","",MIN(N9,J9))</f>
        <v>71.74</v>
      </c>
      <c r="P9" s="50">
        <f t="shared" si="0"/>
        <v>1</v>
      </c>
      <c r="Q9" s="126">
        <f t="shared" si="1"/>
        <v>10</v>
      </c>
      <c r="R9" s="66">
        <v>6</v>
      </c>
      <c r="S9" s="97">
        <f>IF(R9="","",VLOOKUP(R9,'Bodové hodnocení'!$A$1:$B$20,2,FALSE))</f>
        <v>6</v>
      </c>
    </row>
    <row r="10" spans="1:19" ht="15.75">
      <c r="A10" s="119" t="s">
        <v>21</v>
      </c>
      <c r="B10" s="260" t="s">
        <v>17</v>
      </c>
      <c r="C10" s="261">
        <v>32.11</v>
      </c>
      <c r="D10" s="262">
        <v>32.51</v>
      </c>
      <c r="E10" s="121">
        <f aca="true" t="shared" si="5" ref="E10:E17">IF(C10="","",MAX(C10,D10))</f>
        <v>32.51</v>
      </c>
      <c r="F10" s="122">
        <f t="shared" si="3"/>
        <v>10</v>
      </c>
      <c r="G10" s="123">
        <v>90</v>
      </c>
      <c r="H10" s="123">
        <v>90.13</v>
      </c>
      <c r="I10" s="124"/>
      <c r="J10" s="125">
        <f t="shared" si="2"/>
        <v>90.13</v>
      </c>
      <c r="K10" s="125"/>
      <c r="L10" s="125"/>
      <c r="M10" s="124"/>
      <c r="N10" s="125">
        <f t="shared" si="4"/>
      </c>
      <c r="O10" s="42">
        <f>IF(J10="","",MIN(N10,J10))</f>
        <v>90.13</v>
      </c>
      <c r="P10" s="50">
        <f t="shared" si="0"/>
        <v>5</v>
      </c>
      <c r="Q10" s="126">
        <f t="shared" si="1"/>
        <v>15</v>
      </c>
      <c r="R10" s="66">
        <v>8</v>
      </c>
      <c r="S10" s="97">
        <f>IF(R10="","",VLOOKUP(R10,'Bodové hodnocení'!$A$1:$B$20,2,FALSE))</f>
        <v>4</v>
      </c>
    </row>
    <row r="11" spans="1:19" ht="15.75">
      <c r="A11" s="119" t="s">
        <v>22</v>
      </c>
      <c r="B11" s="260" t="s">
        <v>5</v>
      </c>
      <c r="C11" s="261">
        <v>25.33</v>
      </c>
      <c r="D11" s="262">
        <v>22.61</v>
      </c>
      <c r="E11" s="121">
        <f t="shared" si="5"/>
        <v>25.33</v>
      </c>
      <c r="F11" s="122">
        <f t="shared" si="3"/>
        <v>4</v>
      </c>
      <c r="G11" s="178">
        <v>93.55</v>
      </c>
      <c r="H11" s="178">
        <v>93.51</v>
      </c>
      <c r="I11" s="124"/>
      <c r="J11" s="125">
        <f t="shared" si="2"/>
        <v>93.55</v>
      </c>
      <c r="K11" s="125"/>
      <c r="L11" s="125"/>
      <c r="M11" s="124"/>
      <c r="N11" s="125">
        <f t="shared" si="4"/>
      </c>
      <c r="O11" s="42">
        <f aca="true" t="shared" si="6" ref="O11:O17">IF(J11="","",MIN(N11,J11))</f>
        <v>93.55</v>
      </c>
      <c r="P11" s="50">
        <f t="shared" si="0"/>
        <v>6</v>
      </c>
      <c r="Q11" s="126">
        <f t="shared" si="1"/>
        <v>10</v>
      </c>
      <c r="R11" s="66">
        <f>IF(Q11="","",RANK(Q11,$Q$6:$Q$17,1))</f>
        <v>4</v>
      </c>
      <c r="S11" s="97">
        <f>IF(R11="","",VLOOKUP(R11,'Bodové hodnocení'!$A$1:$B$20,2,FALSE))</f>
        <v>8</v>
      </c>
    </row>
    <row r="12" spans="1:19" ht="15.75">
      <c r="A12" s="119" t="s">
        <v>23</v>
      </c>
      <c r="B12" s="260" t="s">
        <v>13</v>
      </c>
      <c r="C12" s="261">
        <v>18.07</v>
      </c>
      <c r="D12" s="262">
        <v>27.58</v>
      </c>
      <c r="E12" s="121">
        <f t="shared" si="5"/>
        <v>27.58</v>
      </c>
      <c r="F12" s="122">
        <f t="shared" si="3"/>
        <v>8</v>
      </c>
      <c r="G12" s="123">
        <v>73.59</v>
      </c>
      <c r="H12" s="123">
        <v>73.39</v>
      </c>
      <c r="I12" s="124"/>
      <c r="J12" s="125">
        <f t="shared" si="2"/>
        <v>73.59</v>
      </c>
      <c r="K12" s="125">
        <v>90.29</v>
      </c>
      <c r="L12" s="125">
        <v>90.21</v>
      </c>
      <c r="M12" s="124">
        <v>10</v>
      </c>
      <c r="N12" s="125">
        <f t="shared" si="4"/>
        <v>100.21</v>
      </c>
      <c r="O12" s="42">
        <f t="shared" si="6"/>
        <v>73.59</v>
      </c>
      <c r="P12" s="50">
        <f t="shared" si="0"/>
        <v>2</v>
      </c>
      <c r="Q12" s="126">
        <f t="shared" si="1"/>
        <v>10</v>
      </c>
      <c r="R12" s="66">
        <v>5</v>
      </c>
      <c r="S12" s="97">
        <f>IF(R12="","",VLOOKUP(R12,'Bodové hodnocení'!$A$1:$B$20,2,FALSE))</f>
        <v>7</v>
      </c>
    </row>
    <row r="13" spans="1:19" ht="15.75">
      <c r="A13" s="119" t="s">
        <v>25</v>
      </c>
      <c r="B13" s="260" t="s">
        <v>4</v>
      </c>
      <c r="C13" s="261">
        <v>21.56</v>
      </c>
      <c r="D13" s="262">
        <v>22.5</v>
      </c>
      <c r="E13" s="121">
        <f t="shared" si="5"/>
        <v>22.5</v>
      </c>
      <c r="F13" s="122">
        <f t="shared" si="3"/>
        <v>1</v>
      </c>
      <c r="G13" s="178">
        <v>77.29</v>
      </c>
      <c r="H13" s="178">
        <v>77.43</v>
      </c>
      <c r="I13" s="124"/>
      <c r="J13" s="125">
        <f t="shared" si="2"/>
        <v>77.43</v>
      </c>
      <c r="K13" s="125">
        <v>92.1</v>
      </c>
      <c r="L13" s="125">
        <v>92.02</v>
      </c>
      <c r="M13" s="124">
        <v>10</v>
      </c>
      <c r="N13" s="125">
        <f t="shared" si="4"/>
        <v>102.02</v>
      </c>
      <c r="O13" s="42">
        <f t="shared" si="6"/>
        <v>77.43</v>
      </c>
      <c r="P13" s="50">
        <f t="shared" si="0"/>
        <v>3</v>
      </c>
      <c r="Q13" s="126">
        <f t="shared" si="1"/>
        <v>4</v>
      </c>
      <c r="R13" s="66">
        <f>IF(Q13="","",RANK(Q13,$Q$6:$Q$17,1))</f>
        <v>1</v>
      </c>
      <c r="S13" s="97">
        <f>IF(R13="","",VLOOKUP(R13,'Bodové hodnocení'!$A$1:$B$20,2,FALSE))</f>
        <v>11</v>
      </c>
    </row>
    <row r="14" spans="1:19" ht="15.75">
      <c r="A14" s="119" t="s">
        <v>26</v>
      </c>
      <c r="B14" s="260" t="s">
        <v>66</v>
      </c>
      <c r="C14" s="261">
        <v>25.12</v>
      </c>
      <c r="D14" s="262">
        <v>25.3</v>
      </c>
      <c r="E14" s="121">
        <f t="shared" si="5"/>
        <v>25.3</v>
      </c>
      <c r="F14" s="122">
        <f t="shared" si="3"/>
        <v>3</v>
      </c>
      <c r="G14" s="123">
        <v>75.77</v>
      </c>
      <c r="H14" s="123">
        <v>75.94</v>
      </c>
      <c r="I14" s="124">
        <v>10</v>
      </c>
      <c r="J14" s="125">
        <f t="shared" si="2"/>
        <v>85.94</v>
      </c>
      <c r="K14" s="125"/>
      <c r="L14" s="125"/>
      <c r="M14" s="124"/>
      <c r="N14" s="125">
        <f t="shared" si="4"/>
      </c>
      <c r="O14" s="42">
        <f t="shared" si="6"/>
        <v>85.94</v>
      </c>
      <c r="P14" s="50">
        <f t="shared" si="0"/>
        <v>4</v>
      </c>
      <c r="Q14" s="126">
        <f>IF(F14="","",SUM(P14,F14))</f>
        <v>7</v>
      </c>
      <c r="R14" s="66">
        <f>IF(Q14="","",RANK(Q14,$Q$6:$Q$17,1))</f>
        <v>2</v>
      </c>
      <c r="S14" s="97">
        <f>IF(R14="","",VLOOKUP(R14,'Bodové hodnocení'!$A$1:$B$20,2,FALSE))</f>
        <v>10</v>
      </c>
    </row>
    <row r="15" spans="1:19" ht="15.75">
      <c r="A15" s="119" t="s">
        <v>27</v>
      </c>
      <c r="B15" s="260" t="s">
        <v>12</v>
      </c>
      <c r="C15" s="261">
        <v>24.65</v>
      </c>
      <c r="D15" s="262">
        <v>24.7</v>
      </c>
      <c r="E15" s="121">
        <f t="shared" si="5"/>
        <v>24.7</v>
      </c>
      <c r="F15" s="122">
        <f t="shared" si="3"/>
        <v>2</v>
      </c>
      <c r="G15" s="178">
        <v>95.83</v>
      </c>
      <c r="H15" s="178">
        <v>95.75</v>
      </c>
      <c r="I15" s="124"/>
      <c r="J15" s="125">
        <f t="shared" si="2"/>
        <v>95.83</v>
      </c>
      <c r="K15" s="125"/>
      <c r="L15" s="125"/>
      <c r="M15" s="124"/>
      <c r="N15" s="125">
        <f t="shared" si="4"/>
      </c>
      <c r="O15" s="42">
        <f t="shared" si="6"/>
        <v>95.83</v>
      </c>
      <c r="P15" s="50">
        <f t="shared" si="0"/>
        <v>7</v>
      </c>
      <c r="Q15" s="126">
        <f t="shared" si="1"/>
        <v>9</v>
      </c>
      <c r="R15" s="66">
        <f>IF(Q15="","",RANK(Q15,$Q$6:$Q$17,1))</f>
        <v>3</v>
      </c>
      <c r="S15" s="97">
        <f>IF(R15="","",VLOOKUP(R15,'Bodové hodnocení'!$A$1:$B$20,2,FALSE))</f>
        <v>9</v>
      </c>
    </row>
    <row r="16" spans="1:19" ht="15.75" customHeight="1">
      <c r="A16" s="119" t="s">
        <v>28</v>
      </c>
      <c r="B16" s="260" t="s">
        <v>10</v>
      </c>
      <c r="C16" s="261">
        <v>69.18</v>
      </c>
      <c r="D16" s="262">
        <v>68.47</v>
      </c>
      <c r="E16" s="121">
        <f>IF(C16="","",MAX(C16,D16))</f>
        <v>69.18</v>
      </c>
      <c r="F16" s="122">
        <f t="shared" si="3"/>
        <v>11</v>
      </c>
      <c r="G16" s="123">
        <v>103.92</v>
      </c>
      <c r="H16" s="123">
        <v>103.18</v>
      </c>
      <c r="I16" s="124"/>
      <c r="J16" s="125">
        <f t="shared" si="2"/>
        <v>103.92</v>
      </c>
      <c r="K16" s="125">
        <v>101.12</v>
      </c>
      <c r="L16" s="125">
        <v>101.06</v>
      </c>
      <c r="M16" s="124">
        <v>40</v>
      </c>
      <c r="N16" s="125">
        <f t="shared" si="4"/>
        <v>141.06</v>
      </c>
      <c r="O16" s="42">
        <f t="shared" si="6"/>
        <v>103.92</v>
      </c>
      <c r="P16" s="50">
        <f t="shared" si="0"/>
        <v>9</v>
      </c>
      <c r="Q16" s="126">
        <f t="shared" si="1"/>
        <v>20</v>
      </c>
      <c r="R16" s="66">
        <f>IF(Q16="","",RANK(Q16,$Q$6:$Q$17,1))</f>
        <v>11</v>
      </c>
      <c r="S16" s="97">
        <f>IF(R16="","",VLOOKUP(R16,'Bodové hodnocení'!$A$1:$B$20,2,FALSE))</f>
        <v>1</v>
      </c>
    </row>
    <row r="17" spans="1:19" ht="16.5" thickBot="1">
      <c r="A17" s="119" t="s">
        <v>29</v>
      </c>
      <c r="B17" s="260" t="s">
        <v>24</v>
      </c>
      <c r="C17" s="261">
        <v>25.45</v>
      </c>
      <c r="D17" s="262">
        <v>21.23</v>
      </c>
      <c r="E17" s="121">
        <f t="shared" si="5"/>
        <v>25.45</v>
      </c>
      <c r="F17" s="122">
        <f t="shared" si="3"/>
        <v>5</v>
      </c>
      <c r="G17" s="178">
        <v>98.43</v>
      </c>
      <c r="H17" s="178">
        <v>98.19</v>
      </c>
      <c r="I17" s="124">
        <v>10</v>
      </c>
      <c r="J17" s="125">
        <f t="shared" si="2"/>
        <v>108.43</v>
      </c>
      <c r="K17" s="125">
        <v>152.34</v>
      </c>
      <c r="L17" s="125">
        <v>152.06</v>
      </c>
      <c r="M17" s="124"/>
      <c r="N17" s="125">
        <f t="shared" si="4"/>
        <v>152.06</v>
      </c>
      <c r="O17" s="42">
        <f t="shared" si="6"/>
        <v>108.43</v>
      </c>
      <c r="P17" s="50">
        <f t="shared" si="0"/>
        <v>12</v>
      </c>
      <c r="Q17" s="126">
        <f t="shared" si="1"/>
        <v>17</v>
      </c>
      <c r="R17" s="66">
        <f>IF(Q17="","",RANK(Q17,$Q$6:$Q$17,1))</f>
        <v>9</v>
      </c>
      <c r="S17" s="97">
        <f>IF(R17="","",VLOOKUP(R17,'Bodové hodnocení'!$A$1:$B$20,2,FALSE))</f>
        <v>3</v>
      </c>
    </row>
    <row r="18" spans="1:19" ht="16.5" thickBot="1">
      <c r="A18" s="43"/>
      <c r="B18" s="43"/>
      <c r="C18" s="44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5"/>
      <c r="S18" s="46"/>
    </row>
    <row r="19" spans="1:19" ht="16.5" thickBot="1">
      <c r="A19" s="273" t="s">
        <v>45</v>
      </c>
      <c r="B19" s="274"/>
      <c r="C19" s="273" t="s">
        <v>33</v>
      </c>
      <c r="D19" s="277"/>
      <c r="E19" s="277"/>
      <c r="F19" s="274"/>
      <c r="G19" s="279" t="s">
        <v>46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80" t="s">
        <v>35</v>
      </c>
      <c r="R19" s="281" t="s">
        <v>36</v>
      </c>
      <c r="S19" s="284" t="s">
        <v>37</v>
      </c>
    </row>
    <row r="20" spans="1:19" ht="16.5" thickBot="1">
      <c r="A20" s="275"/>
      <c r="B20" s="276"/>
      <c r="C20" s="275"/>
      <c r="D20" s="278"/>
      <c r="E20" s="278"/>
      <c r="F20" s="276"/>
      <c r="G20" s="282" t="s">
        <v>50</v>
      </c>
      <c r="H20" s="283"/>
      <c r="I20" s="283"/>
      <c r="J20" s="283"/>
      <c r="K20" s="283" t="s">
        <v>51</v>
      </c>
      <c r="L20" s="283"/>
      <c r="M20" s="283"/>
      <c r="N20" s="283"/>
      <c r="O20" s="285" t="s">
        <v>41</v>
      </c>
      <c r="P20" s="287" t="s">
        <v>42</v>
      </c>
      <c r="Q20" s="280"/>
      <c r="R20" s="281"/>
      <c r="S20" s="284"/>
    </row>
    <row r="21" spans="1:19" ht="16.5" thickBot="1">
      <c r="A21" s="54" t="s">
        <v>38</v>
      </c>
      <c r="B21" s="34" t="s">
        <v>2</v>
      </c>
      <c r="C21" s="33" t="s">
        <v>39</v>
      </c>
      <c r="D21" s="35" t="s">
        <v>40</v>
      </c>
      <c r="E21" s="55" t="s">
        <v>41</v>
      </c>
      <c r="F21" s="37" t="s">
        <v>42</v>
      </c>
      <c r="G21" s="162" t="s">
        <v>43</v>
      </c>
      <c r="H21" s="38" t="s">
        <v>44</v>
      </c>
      <c r="I21" s="38" t="s">
        <v>47</v>
      </c>
      <c r="J21" s="38" t="s">
        <v>41</v>
      </c>
      <c r="K21" s="38" t="s">
        <v>43</v>
      </c>
      <c r="L21" s="38" t="s">
        <v>44</v>
      </c>
      <c r="M21" s="38" t="s">
        <v>47</v>
      </c>
      <c r="N21" s="38" t="s">
        <v>41</v>
      </c>
      <c r="O21" s="286"/>
      <c r="P21" s="288"/>
      <c r="Q21" s="280"/>
      <c r="R21" s="281"/>
      <c r="S21" s="284"/>
    </row>
    <row r="22" spans="1:19" ht="15.75">
      <c r="A22" s="39" t="s">
        <v>16</v>
      </c>
      <c r="B22" s="260" t="s">
        <v>14</v>
      </c>
      <c r="C22" s="261">
        <v>16.84</v>
      </c>
      <c r="D22" s="262">
        <v>17.04</v>
      </c>
      <c r="E22" s="121">
        <f>IF(C22="","",MAX(C22,D22))</f>
        <v>17.04</v>
      </c>
      <c r="F22" s="122">
        <f>IF(C22="","",RANK(E22,$E$22:$E$34,1))</f>
        <v>1</v>
      </c>
      <c r="G22" s="123">
        <v>56.25</v>
      </c>
      <c r="H22" s="123">
        <v>56.24</v>
      </c>
      <c r="I22" s="124"/>
      <c r="J22" s="125">
        <f>IF(G22="","",MAX(G22,H22)+I22)</f>
        <v>56.25</v>
      </c>
      <c r="K22" s="125"/>
      <c r="L22" s="125"/>
      <c r="M22" s="124"/>
      <c r="N22" s="125">
        <f>IF(L22="","",MAX(K22,L22)+M22)</f>
      </c>
      <c r="O22" s="42">
        <f>IF(J22="","",MIN(N22,J22))</f>
        <v>56.25</v>
      </c>
      <c r="P22" s="50">
        <f>IF(O22="","",RANK(O22,$O$22:$O$34,1))</f>
        <v>2</v>
      </c>
      <c r="Q22" s="126">
        <f>IF(F22="","",SUM(P22,F22))</f>
        <v>3</v>
      </c>
      <c r="R22" s="66">
        <f>IF(Q22="","",RANK(Q22,$Q$22:$Q$34,1))</f>
        <v>1</v>
      </c>
      <c r="S22" s="97">
        <f>IF(R22="","",VLOOKUP(R22,'Bodové hodnocení'!$A$1:$B$20,2,FALSE))</f>
        <v>11</v>
      </c>
    </row>
    <row r="23" spans="1:19" ht="15.75">
      <c r="A23" s="119" t="s">
        <v>18</v>
      </c>
      <c r="B23" s="260" t="s">
        <v>8</v>
      </c>
      <c r="C23" s="261">
        <v>48.9</v>
      </c>
      <c r="D23" s="262">
        <v>50.86</v>
      </c>
      <c r="E23" s="121">
        <f>IF(C23="","",MAX(C23,D23))</f>
        <v>50.86</v>
      </c>
      <c r="F23" s="122">
        <f aca="true" t="shared" si="7" ref="F23:F34">IF(C23="","",RANK(E23,$E$22:$E$34,1))</f>
        <v>12</v>
      </c>
      <c r="G23" s="178">
        <v>76.29</v>
      </c>
      <c r="H23" s="178">
        <v>76.25</v>
      </c>
      <c r="I23" s="124">
        <v>10</v>
      </c>
      <c r="J23" s="125">
        <f aca="true" t="shared" si="8" ref="J23:J34">IF(G23="","",MAX(G23,H23)+I23)</f>
        <v>86.29</v>
      </c>
      <c r="K23" s="125"/>
      <c r="L23" s="125"/>
      <c r="M23" s="124"/>
      <c r="N23" s="125">
        <f>IF(L23="","",L23+M23)</f>
      </c>
      <c r="O23" s="42">
        <f>IF(J23="","",MIN(N23,J23))</f>
        <v>86.29</v>
      </c>
      <c r="P23" s="50">
        <f aca="true" t="shared" si="9" ref="P23:P34">IF(O23="","",RANK(O23,$O$22:$O$34,1))</f>
        <v>12</v>
      </c>
      <c r="Q23" s="126">
        <f>IF(F23="","",SUM(P23,F23))</f>
        <v>24</v>
      </c>
      <c r="R23" s="66">
        <f aca="true" t="shared" si="10" ref="R23:R34">IF(Q23="","",RANK(Q23,$Q$22:$Q$34,1))</f>
        <v>13</v>
      </c>
      <c r="S23" s="97">
        <f>IF(R23="","",VLOOKUP(R23,'Bodové hodnocení'!$A$1:$B$20,2,FALSE))</f>
        <v>1</v>
      </c>
    </row>
    <row r="24" spans="1:19" ht="15.75">
      <c r="A24" s="119" t="s">
        <v>19</v>
      </c>
      <c r="B24" s="260" t="s">
        <v>7</v>
      </c>
      <c r="C24" s="261">
        <v>21.62</v>
      </c>
      <c r="D24" s="262">
        <v>20.63</v>
      </c>
      <c r="E24" s="121">
        <f>IF(C24="","",MAX(C24,D24))</f>
        <v>21.62</v>
      </c>
      <c r="F24" s="122">
        <f t="shared" si="7"/>
        <v>5</v>
      </c>
      <c r="G24" s="123">
        <v>69.87</v>
      </c>
      <c r="H24" s="123">
        <v>69.81</v>
      </c>
      <c r="I24" s="124">
        <v>10</v>
      </c>
      <c r="J24" s="125">
        <f t="shared" si="8"/>
        <v>79.87</v>
      </c>
      <c r="K24" s="125"/>
      <c r="L24" s="125"/>
      <c r="M24" s="124"/>
      <c r="N24" s="125">
        <f>IF(L24="","",L24+M24)</f>
      </c>
      <c r="O24" s="42">
        <f>IF(J24="","",MIN(N24,J24))</f>
        <v>79.87</v>
      </c>
      <c r="P24" s="50">
        <f t="shared" si="9"/>
        <v>11</v>
      </c>
      <c r="Q24" s="126">
        <f aca="true" t="shared" si="11" ref="Q24:Q34">IF(F24="","",SUM(P24,F24))</f>
        <v>16</v>
      </c>
      <c r="R24" s="66">
        <f t="shared" si="10"/>
        <v>9</v>
      </c>
      <c r="S24" s="97">
        <f>IF(R24="","",VLOOKUP(R24,'Bodové hodnocení'!$A$1:$B$20,2,FALSE))</f>
        <v>3</v>
      </c>
    </row>
    <row r="25" spans="1:19" ht="15.75">
      <c r="A25" s="119" t="s">
        <v>20</v>
      </c>
      <c r="B25" s="260" t="s">
        <v>6</v>
      </c>
      <c r="C25" s="261">
        <v>50.05</v>
      </c>
      <c r="D25" s="262">
        <v>49.66</v>
      </c>
      <c r="E25" s="121">
        <f>IF(C25="","",MAX(C25,D25))</f>
        <v>50.05</v>
      </c>
      <c r="F25" s="122">
        <f t="shared" si="7"/>
        <v>11</v>
      </c>
      <c r="G25" s="178">
        <v>67.17</v>
      </c>
      <c r="H25" s="178">
        <v>67.09</v>
      </c>
      <c r="I25" s="124"/>
      <c r="J25" s="125">
        <f t="shared" si="8"/>
        <v>67.17</v>
      </c>
      <c r="K25" s="125"/>
      <c r="L25" s="125"/>
      <c r="M25" s="124"/>
      <c r="N25" s="125">
        <f aca="true" t="shared" si="12" ref="N25:N34">IF(L25="","",L25+M25)</f>
      </c>
      <c r="O25" s="42">
        <f>IF(J25="","",MIN(N25,J25))</f>
        <v>67.17</v>
      </c>
      <c r="P25" s="50">
        <f t="shared" si="9"/>
        <v>10</v>
      </c>
      <c r="Q25" s="126">
        <f t="shared" si="11"/>
        <v>21</v>
      </c>
      <c r="R25" s="66">
        <v>12</v>
      </c>
      <c r="S25" s="97">
        <f>IF(R25="","",VLOOKUP(R25,'Bodové hodnocení'!$A$1:$B$20,2,FALSE))</f>
        <v>1</v>
      </c>
    </row>
    <row r="26" spans="1:19" ht="15.75">
      <c r="A26" s="119" t="s">
        <v>21</v>
      </c>
      <c r="B26" s="260" t="s">
        <v>17</v>
      </c>
      <c r="C26" s="261">
        <v>32.8</v>
      </c>
      <c r="D26" s="262">
        <v>33.61</v>
      </c>
      <c r="E26" s="121">
        <f aca="true" t="shared" si="13" ref="E26:E31">IF(C26="","",MAX(C26,D26))</f>
        <v>33.61</v>
      </c>
      <c r="F26" s="122">
        <f t="shared" si="7"/>
        <v>9</v>
      </c>
      <c r="G26" s="123">
        <v>59.67</v>
      </c>
      <c r="H26" s="123">
        <v>59.65</v>
      </c>
      <c r="I26" s="124"/>
      <c r="J26" s="125">
        <f t="shared" si="8"/>
        <v>59.67</v>
      </c>
      <c r="K26" s="125"/>
      <c r="L26" s="125"/>
      <c r="M26" s="124"/>
      <c r="N26" s="125">
        <f t="shared" si="12"/>
      </c>
      <c r="O26" s="42">
        <f>IF(J26="","",MIN(N26,J26))</f>
        <v>59.67</v>
      </c>
      <c r="P26" s="50">
        <f t="shared" si="9"/>
        <v>5</v>
      </c>
      <c r="Q26" s="126">
        <f t="shared" si="11"/>
        <v>14</v>
      </c>
      <c r="R26" s="66">
        <f t="shared" si="10"/>
        <v>7</v>
      </c>
      <c r="S26" s="97">
        <f>IF(R26="","",VLOOKUP(R26,'Bodové hodnocení'!$A$1:$B$20,2,FALSE))</f>
        <v>5</v>
      </c>
    </row>
    <row r="27" spans="1:19" ht="15.75">
      <c r="A27" s="119" t="s">
        <v>22</v>
      </c>
      <c r="B27" s="260" t="s">
        <v>5</v>
      </c>
      <c r="C27" s="261">
        <v>17.44</v>
      </c>
      <c r="D27" s="262">
        <v>18.53</v>
      </c>
      <c r="E27" s="121">
        <f t="shared" si="13"/>
        <v>18.53</v>
      </c>
      <c r="F27" s="122">
        <f t="shared" si="7"/>
        <v>3</v>
      </c>
      <c r="G27" s="178">
        <v>63.63</v>
      </c>
      <c r="H27" s="178">
        <v>63.91</v>
      </c>
      <c r="I27" s="124"/>
      <c r="J27" s="125">
        <f t="shared" si="8"/>
        <v>63.91</v>
      </c>
      <c r="K27" s="125"/>
      <c r="L27" s="125"/>
      <c r="M27" s="124"/>
      <c r="N27" s="125">
        <f t="shared" si="12"/>
      </c>
      <c r="O27" s="42">
        <f aca="true" t="shared" si="14" ref="O27:O34">IF(J27="","",MIN(N27,J27))</f>
        <v>63.91</v>
      </c>
      <c r="P27" s="50">
        <f t="shared" si="9"/>
        <v>7</v>
      </c>
      <c r="Q27" s="126">
        <f t="shared" si="11"/>
        <v>10</v>
      </c>
      <c r="R27" s="66">
        <f t="shared" si="10"/>
        <v>3</v>
      </c>
      <c r="S27" s="97">
        <f>IF(R27="","",VLOOKUP(R27,'Bodové hodnocení'!$A$1:$B$20,2,FALSE))</f>
        <v>9</v>
      </c>
    </row>
    <row r="28" spans="1:19" ht="15.75">
      <c r="A28" s="119" t="s">
        <v>23</v>
      </c>
      <c r="B28" s="260" t="s">
        <v>9</v>
      </c>
      <c r="C28" s="261">
        <v>22.13</v>
      </c>
      <c r="D28" s="262">
        <v>24.49</v>
      </c>
      <c r="E28" s="121">
        <f t="shared" si="13"/>
        <v>24.49</v>
      </c>
      <c r="F28" s="122">
        <f t="shared" si="7"/>
        <v>7</v>
      </c>
      <c r="G28" s="123">
        <v>64.24</v>
      </c>
      <c r="H28" s="123">
        <v>64.38</v>
      </c>
      <c r="I28" s="124"/>
      <c r="J28" s="125">
        <f t="shared" si="8"/>
        <v>64.38</v>
      </c>
      <c r="K28" s="125"/>
      <c r="L28" s="125"/>
      <c r="M28" s="124"/>
      <c r="N28" s="125">
        <f t="shared" si="12"/>
      </c>
      <c r="O28" s="42">
        <f t="shared" si="14"/>
        <v>64.38</v>
      </c>
      <c r="P28" s="50">
        <f t="shared" si="9"/>
        <v>8</v>
      </c>
      <c r="Q28" s="126">
        <f t="shared" si="11"/>
        <v>15</v>
      </c>
      <c r="R28" s="66">
        <f t="shared" si="10"/>
        <v>8</v>
      </c>
      <c r="S28" s="97">
        <f>IF(R28="","",VLOOKUP(R28,'Bodové hodnocení'!$A$1:$B$20,2,FALSE))</f>
        <v>4</v>
      </c>
    </row>
    <row r="29" spans="1:19" ht="15.75">
      <c r="A29" s="119" t="s">
        <v>25</v>
      </c>
      <c r="B29" s="260" t="s">
        <v>13</v>
      </c>
      <c r="C29" s="261">
        <v>18.99</v>
      </c>
      <c r="D29" s="262">
        <v>18.07</v>
      </c>
      <c r="E29" s="121">
        <f t="shared" si="13"/>
        <v>18.99</v>
      </c>
      <c r="F29" s="122">
        <f t="shared" si="7"/>
        <v>4</v>
      </c>
      <c r="G29" s="178">
        <v>53.65</v>
      </c>
      <c r="H29" s="178">
        <v>53.87</v>
      </c>
      <c r="I29" s="124"/>
      <c r="J29" s="125">
        <f t="shared" si="8"/>
        <v>53.87</v>
      </c>
      <c r="K29" s="125">
        <v>60.96</v>
      </c>
      <c r="L29" s="125">
        <v>61.06</v>
      </c>
      <c r="M29" s="124"/>
      <c r="N29" s="125">
        <f t="shared" si="12"/>
        <v>61.06</v>
      </c>
      <c r="O29" s="42">
        <f t="shared" si="14"/>
        <v>53.87</v>
      </c>
      <c r="P29" s="50">
        <f t="shared" si="9"/>
        <v>1</v>
      </c>
      <c r="Q29" s="126">
        <f t="shared" si="11"/>
        <v>5</v>
      </c>
      <c r="R29" s="66">
        <f t="shared" si="10"/>
        <v>2</v>
      </c>
      <c r="S29" s="97">
        <f>IF(R29="","",VLOOKUP(R29,'Bodové hodnocení'!$A$1:$B$20,2,FALSE))</f>
        <v>10</v>
      </c>
    </row>
    <row r="30" spans="1:19" ht="15.75">
      <c r="A30" s="119" t="s">
        <v>26</v>
      </c>
      <c r="B30" s="260" t="s">
        <v>4</v>
      </c>
      <c r="C30" s="261">
        <v>24.28</v>
      </c>
      <c r="D30" s="262">
        <v>22.08</v>
      </c>
      <c r="E30" s="121" t="s">
        <v>76</v>
      </c>
      <c r="F30" s="122">
        <v>13</v>
      </c>
      <c r="G30" s="123">
        <v>62.7</v>
      </c>
      <c r="H30" s="123">
        <v>62.53</v>
      </c>
      <c r="I30" s="124"/>
      <c r="J30" s="125">
        <f t="shared" si="8"/>
        <v>62.7</v>
      </c>
      <c r="K30" s="125">
        <v>68.79</v>
      </c>
      <c r="L30" s="125">
        <v>69.01</v>
      </c>
      <c r="M30" s="124">
        <v>10</v>
      </c>
      <c r="N30" s="125">
        <f t="shared" si="12"/>
        <v>79.01</v>
      </c>
      <c r="O30" s="42">
        <f t="shared" si="14"/>
        <v>62.7</v>
      </c>
      <c r="P30" s="50">
        <f t="shared" si="9"/>
        <v>6</v>
      </c>
      <c r="Q30" s="126">
        <f t="shared" si="11"/>
        <v>19</v>
      </c>
      <c r="R30" s="66">
        <f t="shared" si="10"/>
        <v>10</v>
      </c>
      <c r="S30" s="97">
        <f>IF(R30="","",VLOOKUP(R30,'Bodové hodnocení'!$A$1:$B$20,2,FALSE))</f>
        <v>2</v>
      </c>
    </row>
    <row r="31" spans="1:19" ht="15.75">
      <c r="A31" s="119" t="s">
        <v>27</v>
      </c>
      <c r="B31" s="260" t="s">
        <v>66</v>
      </c>
      <c r="C31" s="261">
        <v>24.31</v>
      </c>
      <c r="D31" s="262">
        <v>23.52</v>
      </c>
      <c r="E31" s="121">
        <f t="shared" si="13"/>
        <v>24.31</v>
      </c>
      <c r="F31" s="122">
        <f t="shared" si="7"/>
        <v>6</v>
      </c>
      <c r="G31" s="178">
        <v>59.51</v>
      </c>
      <c r="H31" s="178">
        <v>59.62</v>
      </c>
      <c r="I31" s="124"/>
      <c r="J31" s="125">
        <f t="shared" si="8"/>
        <v>59.62</v>
      </c>
      <c r="K31" s="125"/>
      <c r="L31" s="125"/>
      <c r="M31" s="124"/>
      <c r="N31" s="125">
        <f t="shared" si="12"/>
      </c>
      <c r="O31" s="42">
        <f t="shared" si="14"/>
        <v>59.62</v>
      </c>
      <c r="P31" s="50">
        <f t="shared" si="9"/>
        <v>4</v>
      </c>
      <c r="Q31" s="126">
        <f t="shared" si="11"/>
        <v>10</v>
      </c>
      <c r="R31" s="66">
        <v>4</v>
      </c>
      <c r="S31" s="97">
        <f>IF(R31="","",VLOOKUP(R31,'Bodové hodnocení'!$A$1:$B$20,2,FALSE))</f>
        <v>8</v>
      </c>
    </row>
    <row r="32" spans="1:19" ht="15.75">
      <c r="A32" s="119" t="s">
        <v>28</v>
      </c>
      <c r="B32" s="260" t="s">
        <v>12</v>
      </c>
      <c r="C32" s="261">
        <v>17.56</v>
      </c>
      <c r="D32" s="262">
        <v>17.62</v>
      </c>
      <c r="E32" s="121">
        <f>IF(C32="","",MAX(C32,D32))</f>
        <v>17.62</v>
      </c>
      <c r="F32" s="122">
        <f t="shared" si="7"/>
        <v>2</v>
      </c>
      <c r="G32" s="123">
        <v>64.51</v>
      </c>
      <c r="H32" s="123">
        <v>64.61</v>
      </c>
      <c r="I32" s="124"/>
      <c r="J32" s="125">
        <f>IF(G32="","",MAX(G32,H32)+I32)</f>
        <v>64.61</v>
      </c>
      <c r="K32" s="125">
        <v>72.04</v>
      </c>
      <c r="L32" s="125">
        <v>72.22</v>
      </c>
      <c r="M32" s="124"/>
      <c r="N32" s="125">
        <f t="shared" si="12"/>
        <v>72.22</v>
      </c>
      <c r="O32" s="42">
        <f t="shared" si="14"/>
        <v>64.61</v>
      </c>
      <c r="P32" s="50">
        <f t="shared" si="9"/>
        <v>9</v>
      </c>
      <c r="Q32" s="126">
        <f t="shared" si="11"/>
        <v>11</v>
      </c>
      <c r="R32" s="66">
        <f t="shared" si="10"/>
        <v>5</v>
      </c>
      <c r="S32" s="97">
        <f>IF(R32="","",VLOOKUP(R32,'Bodové hodnocení'!$A$1:$B$20,2,FALSE))</f>
        <v>7</v>
      </c>
    </row>
    <row r="33" spans="1:19" ht="15.75">
      <c r="A33" s="119" t="s">
        <v>29</v>
      </c>
      <c r="B33" s="260" t="s">
        <v>10</v>
      </c>
      <c r="C33" s="261">
        <v>30.97</v>
      </c>
      <c r="D33" s="262">
        <v>28.96</v>
      </c>
      <c r="E33" s="121">
        <f>IF(C33="","",MAX(C33,D33))</f>
        <v>30.97</v>
      </c>
      <c r="F33" s="122">
        <f t="shared" si="7"/>
        <v>8</v>
      </c>
      <c r="G33" s="178">
        <v>71.68</v>
      </c>
      <c r="H33" s="178">
        <v>72.03</v>
      </c>
      <c r="I33" s="124">
        <v>20</v>
      </c>
      <c r="J33" s="125">
        <f t="shared" si="8"/>
        <v>92.03</v>
      </c>
      <c r="K33" s="125"/>
      <c r="L33" s="125"/>
      <c r="M33" s="124"/>
      <c r="N33" s="125">
        <f t="shared" si="12"/>
      </c>
      <c r="O33" s="42">
        <f t="shared" si="14"/>
        <v>92.03</v>
      </c>
      <c r="P33" s="50">
        <f t="shared" si="9"/>
        <v>13</v>
      </c>
      <c r="Q33" s="126">
        <f t="shared" si="11"/>
        <v>21</v>
      </c>
      <c r="R33" s="66">
        <f t="shared" si="10"/>
        <v>11</v>
      </c>
      <c r="S33" s="97">
        <f>IF(R33="","",VLOOKUP(R33,'Bodové hodnocení'!$A$1:$B$20,2,FALSE))</f>
        <v>1</v>
      </c>
    </row>
    <row r="34" spans="1:19" ht="16.5" thickBot="1">
      <c r="A34" s="112" t="s">
        <v>31</v>
      </c>
      <c r="B34" s="263" t="s">
        <v>24</v>
      </c>
      <c r="C34" s="264">
        <v>43.49</v>
      </c>
      <c r="D34" s="265">
        <v>44.64</v>
      </c>
      <c r="E34" s="134">
        <f>IF(C34="","",MAX(C34,D34))</f>
        <v>44.64</v>
      </c>
      <c r="F34" s="113">
        <f t="shared" si="7"/>
        <v>10</v>
      </c>
      <c r="G34" s="135">
        <v>56.8</v>
      </c>
      <c r="H34" s="135">
        <v>57.03</v>
      </c>
      <c r="I34" s="136"/>
      <c r="J34" s="137">
        <f t="shared" si="8"/>
        <v>57.03</v>
      </c>
      <c r="K34" s="137">
        <v>70.27</v>
      </c>
      <c r="L34" s="137">
        <v>70.08</v>
      </c>
      <c r="M34" s="136">
        <v>10</v>
      </c>
      <c r="N34" s="137">
        <f t="shared" si="12"/>
        <v>80.08</v>
      </c>
      <c r="O34" s="114">
        <f t="shared" si="14"/>
        <v>57.03</v>
      </c>
      <c r="P34" s="113">
        <f t="shared" si="9"/>
        <v>3</v>
      </c>
      <c r="Q34" s="138">
        <f t="shared" si="11"/>
        <v>13</v>
      </c>
      <c r="R34" s="115">
        <f t="shared" si="10"/>
        <v>6</v>
      </c>
      <c r="S34" s="97">
        <f>IF(R34="","",VLOOKUP(R34,'Bodové hodnocení'!$A$1:$B$20,2,FALSE))</f>
        <v>6</v>
      </c>
    </row>
    <row r="35" spans="1:18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1"/>
      <c r="Q35" s="64"/>
      <c r="R35" s="256"/>
    </row>
  </sheetData>
  <sheetProtection selectLockedCells="1" selectUnlockedCells="1"/>
  <mergeCells count="21">
    <mergeCell ref="S19:S21"/>
    <mergeCell ref="G20:J20"/>
    <mergeCell ref="K20:N20"/>
    <mergeCell ref="O20:O21"/>
    <mergeCell ref="P20:P21"/>
    <mergeCell ref="K4:N4"/>
    <mergeCell ref="O4:O5"/>
    <mergeCell ref="A19:B20"/>
    <mergeCell ref="C19:F20"/>
    <mergeCell ref="G19:P19"/>
    <mergeCell ref="Q19:Q21"/>
    <mergeCell ref="R19:R21"/>
    <mergeCell ref="A3:B4"/>
    <mergeCell ref="G3:P3"/>
    <mergeCell ref="A1:S1"/>
    <mergeCell ref="P4:P5"/>
    <mergeCell ref="C3:F4"/>
    <mergeCell ref="R3:R5"/>
    <mergeCell ref="G4:J4"/>
    <mergeCell ref="Q3:Q5"/>
    <mergeCell ref="S3:S5"/>
  </mergeCells>
  <conditionalFormatting sqref="A6:A17 E6:S17">
    <cfRule type="expression" priority="7" dxfId="0" stopIfTrue="1">
      <formula>MOD(ROW(A65519)-ROW($A$5)+$Y$1,$Z$1+$Y$1)&lt;$Z$1</formula>
    </cfRule>
  </conditionalFormatting>
  <conditionalFormatting sqref="A22:A34 E22:S34">
    <cfRule type="expression" priority="6" dxfId="0" stopIfTrue="1">
      <formula>MOD(ROW(A22)-ROW($A$5)+$Y$1,$Z$1+$Y$1)&lt;$Z$1</formula>
    </cfRule>
  </conditionalFormatting>
  <conditionalFormatting sqref="B6:B17">
    <cfRule type="expression" priority="3" dxfId="0" stopIfTrue="1">
      <formula>MOD(ROW(B6)-ROW($A$5)+$Y$1,$Z$1+$Y$1)&lt;$Z$1</formula>
    </cfRule>
  </conditionalFormatting>
  <conditionalFormatting sqref="C15:D17">
    <cfRule type="expression" priority="4" dxfId="0" stopIfTrue="1">
      <formula>MOD(ROW(C65528)-ROW($A$5)+$Y$1,$Z$1+$Y$1)&lt;$Z$1</formula>
    </cfRule>
  </conditionalFormatting>
  <conditionalFormatting sqref="C6:D14">
    <cfRule type="expression" priority="5" dxfId="0" stopIfTrue="1">
      <formula>MOD(ROW(C65518)-ROW($A$5)+$Y$1,$Z$1+$Y$1)&lt;$Z$1</formula>
    </cfRule>
  </conditionalFormatting>
  <conditionalFormatting sqref="C22:D34 B23:B34">
    <cfRule type="expression" priority="2" dxfId="0" stopIfTrue="1">
      <formula>MOD(ROW(B22)-ROW($A$5)+$Y$1,$Z$1+$Y$1)&lt;$Z$1</formula>
    </cfRule>
  </conditionalFormatting>
  <conditionalFormatting sqref="B22">
    <cfRule type="expression" priority="1" dxfId="0" stopIfTrue="1">
      <formula>MOD(ROW(B22)-ROW($A$5)+$Y$1,$Z$1+$Y$1)&lt;$Z$1</formula>
    </cfRule>
  </conditionalFormatting>
  <printOptions/>
  <pageMargins left="0.7874015748031497" right="0.31496062992125984" top="0.7874015748031497" bottom="0.5905511811023623" header="0.5118110236220472" footer="0.31496062992125984"/>
  <pageSetup horizontalDpi="300" verticalDpi="300" orientation="landscape" paperSize="9" scale="60" r:id="rId1"/>
  <headerFooter alignWithMargins="0">
    <oddFooter>&amp;CHlučinská liga mládeže - 10. ročník 2021 / 2022&amp;RPro HLM zpracoval Durlák Jan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showGridLines="0" zoomScale="90" zoomScaleNormal="9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8" sqref="K18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0" customWidth="1"/>
    <col min="17" max="17" width="11.57421875" style="0" customWidth="1"/>
    <col min="18" max="19" width="11.57421875" style="31" customWidth="1"/>
  </cols>
  <sheetData>
    <row r="1" spans="1:26" ht="23.25" thickBot="1">
      <c r="A1" s="291" t="s">
        <v>74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  <c r="Y1">
        <v>1</v>
      </c>
      <c r="Z1">
        <v>1</v>
      </c>
    </row>
    <row r="2" ht="16.5" thickBot="1">
      <c r="A2" s="32"/>
    </row>
    <row r="3" spans="1:19" ht="15.75" customHeight="1" thickBot="1">
      <c r="A3" s="273" t="s">
        <v>32</v>
      </c>
      <c r="B3" s="274"/>
      <c r="C3" s="273" t="s">
        <v>33</v>
      </c>
      <c r="D3" s="277"/>
      <c r="E3" s="277"/>
      <c r="F3" s="274"/>
      <c r="G3" s="279" t="s">
        <v>46</v>
      </c>
      <c r="H3" s="279"/>
      <c r="I3" s="279"/>
      <c r="J3" s="279"/>
      <c r="K3" s="279"/>
      <c r="L3" s="279"/>
      <c r="M3" s="279"/>
      <c r="N3" s="279"/>
      <c r="O3" s="279"/>
      <c r="P3" s="279"/>
      <c r="Q3" s="280" t="s">
        <v>35</v>
      </c>
      <c r="R3" s="281" t="s">
        <v>36</v>
      </c>
      <c r="S3" s="284" t="s">
        <v>37</v>
      </c>
    </row>
    <row r="4" spans="1:19" ht="16.5" thickBot="1">
      <c r="A4" s="275"/>
      <c r="B4" s="276"/>
      <c r="C4" s="275"/>
      <c r="D4" s="278"/>
      <c r="E4" s="278"/>
      <c r="F4" s="276"/>
      <c r="G4" s="282" t="s">
        <v>50</v>
      </c>
      <c r="H4" s="283"/>
      <c r="I4" s="283"/>
      <c r="J4" s="283"/>
      <c r="K4" s="283" t="s">
        <v>51</v>
      </c>
      <c r="L4" s="283"/>
      <c r="M4" s="283"/>
      <c r="N4" s="283"/>
      <c r="O4" s="285" t="s">
        <v>41</v>
      </c>
      <c r="P4" s="287" t="s">
        <v>42</v>
      </c>
      <c r="Q4" s="280"/>
      <c r="R4" s="281"/>
      <c r="S4" s="284"/>
    </row>
    <row r="5" spans="1:19" ht="16.5" thickBot="1">
      <c r="A5" s="33" t="s">
        <v>38</v>
      </c>
      <c r="B5" s="34" t="s">
        <v>2</v>
      </c>
      <c r="C5" s="33" t="s">
        <v>39</v>
      </c>
      <c r="D5" s="35" t="s">
        <v>40</v>
      </c>
      <c r="E5" s="36" t="s">
        <v>41</v>
      </c>
      <c r="F5" s="37" t="s">
        <v>42</v>
      </c>
      <c r="G5" s="162" t="s">
        <v>43</v>
      </c>
      <c r="H5" s="38" t="s">
        <v>44</v>
      </c>
      <c r="I5" s="38" t="s">
        <v>47</v>
      </c>
      <c r="J5" s="38" t="s">
        <v>41</v>
      </c>
      <c r="K5" s="38" t="s">
        <v>43</v>
      </c>
      <c r="L5" s="38" t="s">
        <v>44</v>
      </c>
      <c r="M5" s="38" t="s">
        <v>47</v>
      </c>
      <c r="N5" s="38" t="s">
        <v>41</v>
      </c>
      <c r="O5" s="286"/>
      <c r="P5" s="288"/>
      <c r="Q5" s="280"/>
      <c r="R5" s="281"/>
      <c r="S5" s="284"/>
    </row>
    <row r="6" spans="1:19" ht="15.75">
      <c r="A6" s="39" t="s">
        <v>16</v>
      </c>
      <c r="B6" s="26" t="s">
        <v>13</v>
      </c>
      <c r="C6" s="52">
        <v>22.09</v>
      </c>
      <c r="D6" s="53">
        <v>22.36</v>
      </c>
      <c r="E6" s="121">
        <f>IF(C6="","",MAX(C6,D6))</f>
        <v>22.36</v>
      </c>
      <c r="F6" s="122">
        <f>IF(C6="","",RANK(E6,$E$6:$E$17,1))</f>
        <v>1</v>
      </c>
      <c r="G6" s="123">
        <v>79.14</v>
      </c>
      <c r="H6" s="123">
        <v>79.18</v>
      </c>
      <c r="I6" s="124"/>
      <c r="J6" s="125">
        <f>IF(G6="","",MAX(G6,H6)+I6)</f>
        <v>79.18</v>
      </c>
      <c r="K6" s="125">
        <v>84.66</v>
      </c>
      <c r="L6" s="125">
        <v>84.8</v>
      </c>
      <c r="M6" s="124"/>
      <c r="N6" s="125">
        <f>IF(L6="","",MAX(K6,L6)+M6)</f>
        <v>84.8</v>
      </c>
      <c r="O6" s="42">
        <f>IF(J6="","",MIN(N6,J6))</f>
        <v>79.18</v>
      </c>
      <c r="P6" s="50">
        <f aca="true" t="shared" si="0" ref="P6:P17">IF(O6="","",RANK(O6,$O$6:$O$17,1))</f>
        <v>3</v>
      </c>
      <c r="Q6" s="126">
        <f aca="true" t="shared" si="1" ref="Q6:Q17">IF(F6="","",SUM(P6,F6))</f>
        <v>4</v>
      </c>
      <c r="R6" s="66">
        <f>IF(Q6="","",RANK(Q6,$Q$6:$Q$17,1))</f>
        <v>1</v>
      </c>
      <c r="S6" s="97">
        <f>IF(R6="","",VLOOKUP(R6,'Bodové hodnocení'!$A$1:$B$20,2,FALSE))</f>
        <v>11</v>
      </c>
    </row>
    <row r="7" spans="1:19" ht="15.75">
      <c r="A7" s="119" t="s">
        <v>18</v>
      </c>
      <c r="B7" s="177" t="s">
        <v>17</v>
      </c>
      <c r="C7" s="52">
        <v>33.6</v>
      </c>
      <c r="D7" s="53">
        <v>34</v>
      </c>
      <c r="E7" s="121">
        <f>IF(C7="","",MAX(C7,D7))</f>
        <v>34</v>
      </c>
      <c r="F7" s="122">
        <f>IF(C7="","",RANK(E7,$E$6:$E$17,1))</f>
        <v>9</v>
      </c>
      <c r="G7" s="178">
        <v>90.21</v>
      </c>
      <c r="H7" s="178">
        <v>90.75</v>
      </c>
      <c r="I7" s="124"/>
      <c r="J7" s="125">
        <f aca="true" t="shared" si="2" ref="J7:J17">IF(G7="","",MAX(G7,H7)+I7)</f>
        <v>90.75</v>
      </c>
      <c r="K7" s="125"/>
      <c r="L7" s="125"/>
      <c r="M7" s="124"/>
      <c r="N7" s="125">
        <f>IF(L7="","",L7+M7)</f>
      </c>
      <c r="O7" s="42">
        <f>IF(J7="","",MIN(N7,J7))</f>
        <v>90.75</v>
      </c>
      <c r="P7" s="50">
        <f t="shared" si="0"/>
        <v>6</v>
      </c>
      <c r="Q7" s="126">
        <f t="shared" si="1"/>
        <v>15</v>
      </c>
      <c r="R7" s="66">
        <v>8</v>
      </c>
      <c r="S7" s="97">
        <f>IF(R7="","",VLOOKUP(R7,'Bodové hodnocení'!$A$1:$B$20,2,FALSE))</f>
        <v>4</v>
      </c>
    </row>
    <row r="8" spans="1:19" ht="15.75">
      <c r="A8" s="119" t="s">
        <v>19</v>
      </c>
      <c r="B8" s="120" t="s">
        <v>4</v>
      </c>
      <c r="C8" s="52">
        <v>26.83</v>
      </c>
      <c r="D8" s="53">
        <v>28.49</v>
      </c>
      <c r="E8" s="121">
        <f>IF(C8="","",MAX(C8,D8))</f>
        <v>28.49</v>
      </c>
      <c r="F8" s="122">
        <f>IF(C8="","",RANK(E8,$E$6:$E$17,1))</f>
        <v>6</v>
      </c>
      <c r="G8" s="123">
        <v>81.33</v>
      </c>
      <c r="H8" s="123">
        <v>81.39</v>
      </c>
      <c r="I8" s="124"/>
      <c r="J8" s="125">
        <f t="shared" si="2"/>
        <v>81.39</v>
      </c>
      <c r="K8" s="125">
        <v>88.79</v>
      </c>
      <c r="L8" s="125">
        <v>88.66</v>
      </c>
      <c r="M8" s="124"/>
      <c r="N8" s="125">
        <f>IF(L8="","",L8+M8)</f>
        <v>88.66</v>
      </c>
      <c r="O8" s="42">
        <f>IF(J8="","",MIN(N8,J8))</f>
        <v>81.39</v>
      </c>
      <c r="P8" s="50">
        <f t="shared" si="0"/>
        <v>5</v>
      </c>
      <c r="Q8" s="126">
        <f t="shared" si="1"/>
        <v>11</v>
      </c>
      <c r="R8" s="66">
        <f>IF(Q8="","",RANK(Q8,$Q$6:$Q$17,1))</f>
        <v>5</v>
      </c>
      <c r="S8" s="97">
        <f>IF(R8="","",VLOOKUP(R8,'Bodové hodnocení'!$A$1:$B$20,2,FALSE))</f>
        <v>7</v>
      </c>
    </row>
    <row r="9" spans="1:19" ht="15.75">
      <c r="A9" s="119" t="s">
        <v>20</v>
      </c>
      <c r="B9" s="120" t="s">
        <v>67</v>
      </c>
      <c r="C9" s="52">
        <v>50.1</v>
      </c>
      <c r="D9" s="53">
        <v>52.55</v>
      </c>
      <c r="E9" s="121" t="s">
        <v>76</v>
      </c>
      <c r="F9" s="122">
        <v>10</v>
      </c>
      <c r="G9" s="178">
        <v>102.25</v>
      </c>
      <c r="H9" s="178">
        <v>102.14</v>
      </c>
      <c r="I9" s="124"/>
      <c r="J9" s="125">
        <f t="shared" si="2"/>
        <v>102.25</v>
      </c>
      <c r="K9" s="125">
        <v>118.33</v>
      </c>
      <c r="L9" s="125">
        <v>113.04</v>
      </c>
      <c r="M9" s="124">
        <v>20</v>
      </c>
      <c r="N9" s="125">
        <f aca="true" t="shared" si="3" ref="N9:N17">IF(L9="","",L9+M9)</f>
        <v>133.04000000000002</v>
      </c>
      <c r="O9" s="42">
        <f>IF(J9="","",MIN(N9,J9))</f>
        <v>102.25</v>
      </c>
      <c r="P9" s="50">
        <f t="shared" si="0"/>
        <v>9</v>
      </c>
      <c r="Q9" s="126">
        <f t="shared" si="1"/>
        <v>19</v>
      </c>
      <c r="R9" s="66">
        <f>IF(Q9="","",RANK(Q9,$Q$6:$Q$17,1))</f>
        <v>10</v>
      </c>
      <c r="S9" s="97">
        <f>IF(R9="","",VLOOKUP(R9,'Bodové hodnocení'!$A$1:$B$20,2,FALSE))</f>
        <v>2</v>
      </c>
    </row>
    <row r="10" spans="1:19" ht="15.75">
      <c r="A10" s="119" t="s">
        <v>21</v>
      </c>
      <c r="B10" s="18" t="s">
        <v>12</v>
      </c>
      <c r="C10" s="52">
        <v>22.66</v>
      </c>
      <c r="D10" s="53">
        <v>20.49</v>
      </c>
      <c r="E10" s="121" t="s">
        <v>76</v>
      </c>
      <c r="F10" s="122">
        <v>10</v>
      </c>
      <c r="G10" s="123">
        <v>113.87</v>
      </c>
      <c r="H10" s="123">
        <v>113.54</v>
      </c>
      <c r="I10" s="124">
        <v>10</v>
      </c>
      <c r="J10" s="125">
        <f t="shared" si="2"/>
        <v>123.87</v>
      </c>
      <c r="K10" s="125"/>
      <c r="L10" s="125"/>
      <c r="M10" s="124"/>
      <c r="N10" s="125">
        <f t="shared" si="3"/>
      </c>
      <c r="O10" s="42">
        <f>IF(J10="","",MIN(N10,J10))</f>
        <v>123.87</v>
      </c>
      <c r="P10" s="50">
        <f t="shared" si="0"/>
        <v>11</v>
      </c>
      <c r="Q10" s="126">
        <f t="shared" si="1"/>
        <v>21</v>
      </c>
      <c r="R10" s="66">
        <f>IF(Q10="","",RANK(Q10,$Q$6:$Q$17,1))</f>
        <v>11</v>
      </c>
      <c r="S10" s="97">
        <f>IF(R10="","",VLOOKUP(R10,'Bodové hodnocení'!$A$1:$B$20,2,FALSE))</f>
        <v>1</v>
      </c>
    </row>
    <row r="11" spans="1:19" ht="15.75">
      <c r="A11" s="119" t="s">
        <v>22</v>
      </c>
      <c r="B11" s="18" t="s">
        <v>5</v>
      </c>
      <c r="C11" s="52">
        <v>22.13</v>
      </c>
      <c r="D11" s="53">
        <v>33.11</v>
      </c>
      <c r="E11" s="121">
        <f aca="true" t="shared" si="4" ref="E11:E17">IF(C11="","",MAX(C11,D11))</f>
        <v>33.11</v>
      </c>
      <c r="F11" s="122">
        <f>IF(C11="","",RANK(E11,$E$6:$E$17,1))</f>
        <v>8</v>
      </c>
      <c r="G11" s="178">
        <v>90.75</v>
      </c>
      <c r="H11" s="178">
        <v>90.96</v>
      </c>
      <c r="I11" s="124"/>
      <c r="J11" s="125">
        <f t="shared" si="2"/>
        <v>90.96</v>
      </c>
      <c r="K11" s="125"/>
      <c r="L11" s="125"/>
      <c r="M11" s="124"/>
      <c r="N11" s="125">
        <f t="shared" si="3"/>
      </c>
      <c r="O11" s="42">
        <f aca="true" t="shared" si="5" ref="O11:O17">IF(J11="","",MIN(N11,J11))</f>
        <v>90.96</v>
      </c>
      <c r="P11" s="50">
        <f t="shared" si="0"/>
        <v>7</v>
      </c>
      <c r="Q11" s="126">
        <f t="shared" si="1"/>
        <v>15</v>
      </c>
      <c r="R11" s="66">
        <f>IF(Q11="","",RANK(Q11,$Q$6:$Q$17,1))</f>
        <v>7</v>
      </c>
      <c r="S11" s="97">
        <f>IF(R11="","",VLOOKUP(R11,'Bodové hodnocení'!$A$1:$B$20,2,FALSE))</f>
        <v>5</v>
      </c>
    </row>
    <row r="12" spans="1:19" ht="15.75">
      <c r="A12" s="119" t="s">
        <v>23</v>
      </c>
      <c r="B12" s="18" t="s">
        <v>10</v>
      </c>
      <c r="C12" s="52">
        <v>31.02</v>
      </c>
      <c r="D12" s="53">
        <v>31.27</v>
      </c>
      <c r="E12" s="121">
        <f t="shared" si="4"/>
        <v>31.27</v>
      </c>
      <c r="F12" s="122">
        <f>IF(C12="","",RANK(E12,$E$6:$E$17,1))</f>
        <v>7</v>
      </c>
      <c r="G12" s="123">
        <v>100.36</v>
      </c>
      <c r="H12" s="123">
        <v>100.97</v>
      </c>
      <c r="I12" s="124">
        <v>20</v>
      </c>
      <c r="J12" s="125">
        <f t="shared" si="2"/>
        <v>120.97</v>
      </c>
      <c r="K12" s="125"/>
      <c r="L12" s="125"/>
      <c r="M12" s="124"/>
      <c r="N12" s="125">
        <f t="shared" si="3"/>
      </c>
      <c r="O12" s="42">
        <f t="shared" si="5"/>
        <v>120.97</v>
      </c>
      <c r="P12" s="50">
        <f t="shared" si="0"/>
        <v>10</v>
      </c>
      <c r="Q12" s="126">
        <f t="shared" si="1"/>
        <v>17</v>
      </c>
      <c r="R12" s="66">
        <f>IF(Q12="","",RANK(Q12,$Q$6:$Q$17,1))</f>
        <v>9</v>
      </c>
      <c r="S12" s="97">
        <f>IF(R12="","",VLOOKUP(R12,'Bodové hodnocení'!$A$1:$B$20,2,FALSE))</f>
        <v>3</v>
      </c>
    </row>
    <row r="13" spans="1:19" ht="15.75">
      <c r="A13" s="119" t="s">
        <v>25</v>
      </c>
      <c r="B13" s="21" t="s">
        <v>7</v>
      </c>
      <c r="C13" s="52">
        <v>21.48</v>
      </c>
      <c r="D13" s="53">
        <v>22.83</v>
      </c>
      <c r="E13" s="121">
        <f t="shared" si="4"/>
        <v>22.83</v>
      </c>
      <c r="F13" s="122">
        <f>IF(C13="","",RANK(E13,$E$6:$E$17,1))</f>
        <v>3</v>
      </c>
      <c r="G13" s="178">
        <v>71.29</v>
      </c>
      <c r="H13" s="178">
        <v>71.12</v>
      </c>
      <c r="I13" s="124"/>
      <c r="J13" s="125">
        <f t="shared" si="2"/>
        <v>71.29</v>
      </c>
      <c r="K13" s="125"/>
      <c r="L13" s="125"/>
      <c r="M13" s="124"/>
      <c r="N13" s="125">
        <f t="shared" si="3"/>
      </c>
      <c r="O13" s="42">
        <f t="shared" si="5"/>
        <v>71.29</v>
      </c>
      <c r="P13" s="50">
        <f t="shared" si="0"/>
        <v>1</v>
      </c>
      <c r="Q13" s="126">
        <f t="shared" si="1"/>
        <v>4</v>
      </c>
      <c r="R13" s="66">
        <v>2</v>
      </c>
      <c r="S13" s="97">
        <f>IF(R13="","",VLOOKUP(R13,'Bodové hodnocení'!$A$1:$B$20,2,FALSE))</f>
        <v>10</v>
      </c>
    </row>
    <row r="14" spans="1:19" ht="15.75">
      <c r="A14" s="119" t="s">
        <v>26</v>
      </c>
      <c r="B14" s="21" t="s">
        <v>66</v>
      </c>
      <c r="C14" s="52">
        <v>22.38</v>
      </c>
      <c r="D14" s="53">
        <v>22.19</v>
      </c>
      <c r="E14" s="121">
        <f t="shared" si="4"/>
        <v>22.38</v>
      </c>
      <c r="F14" s="122">
        <f>IF(C14="","",RANK(E14,$E$6:$E$17,1))</f>
        <v>2</v>
      </c>
      <c r="G14" s="123">
        <v>79.57</v>
      </c>
      <c r="H14" s="123">
        <v>79.44</v>
      </c>
      <c r="I14" s="124"/>
      <c r="J14" s="125">
        <f t="shared" si="2"/>
        <v>79.57</v>
      </c>
      <c r="K14" s="125"/>
      <c r="L14" s="125"/>
      <c r="M14" s="124"/>
      <c r="N14" s="125">
        <f t="shared" si="3"/>
      </c>
      <c r="O14" s="42">
        <f t="shared" si="5"/>
        <v>79.57</v>
      </c>
      <c r="P14" s="50">
        <f t="shared" si="0"/>
        <v>4</v>
      </c>
      <c r="Q14" s="126">
        <f t="shared" si="1"/>
        <v>6</v>
      </c>
      <c r="R14" s="66">
        <f>IF(Q14="","",RANK(Q14,$Q$6:$Q$17,1))</f>
        <v>3</v>
      </c>
      <c r="S14" s="97">
        <f>IF(R14="","",VLOOKUP(R14,'Bodové hodnocení'!$A$1:$B$20,2,FALSE))</f>
        <v>9</v>
      </c>
    </row>
    <row r="15" spans="1:19" ht="15.75">
      <c r="A15" s="119" t="s">
        <v>27</v>
      </c>
      <c r="B15" s="21" t="s">
        <v>6</v>
      </c>
      <c r="C15" s="52">
        <v>28.04</v>
      </c>
      <c r="D15" s="53">
        <v>26.23</v>
      </c>
      <c r="E15" s="121">
        <f t="shared" si="4"/>
        <v>28.04</v>
      </c>
      <c r="F15" s="122">
        <f>IF(C15="","",RANK(E15,$E$6:$E$17,1))</f>
        <v>5</v>
      </c>
      <c r="G15" s="178">
        <v>76.83</v>
      </c>
      <c r="H15" s="178">
        <v>76.58</v>
      </c>
      <c r="I15" s="124"/>
      <c r="J15" s="125">
        <f t="shared" si="2"/>
        <v>76.83</v>
      </c>
      <c r="K15" s="125"/>
      <c r="L15" s="125"/>
      <c r="M15" s="124"/>
      <c r="N15" s="125">
        <f t="shared" si="3"/>
      </c>
      <c r="O15" s="42">
        <f t="shared" si="5"/>
        <v>76.83</v>
      </c>
      <c r="P15" s="50">
        <f t="shared" si="0"/>
        <v>2</v>
      </c>
      <c r="Q15" s="126">
        <f t="shared" si="1"/>
        <v>7</v>
      </c>
      <c r="R15" s="66">
        <f>IF(Q15="","",RANK(Q15,$Q$6:$Q$17,1))</f>
        <v>4</v>
      </c>
      <c r="S15" s="97">
        <f>IF(R15="","",VLOOKUP(R15,'Bodové hodnocení'!$A$1:$B$20,2,FALSE))</f>
        <v>8</v>
      </c>
    </row>
    <row r="16" spans="1:19" ht="15.75">
      <c r="A16" s="119" t="s">
        <v>28</v>
      </c>
      <c r="B16" s="21" t="s">
        <v>14</v>
      </c>
      <c r="C16" s="52">
        <v>49.37</v>
      </c>
      <c r="D16" s="53">
        <v>43.44</v>
      </c>
      <c r="E16" s="121" t="s">
        <v>76</v>
      </c>
      <c r="F16" s="122">
        <v>10</v>
      </c>
      <c r="G16" s="123">
        <v>132.44</v>
      </c>
      <c r="H16" s="123">
        <v>132.85</v>
      </c>
      <c r="I16" s="124">
        <v>20</v>
      </c>
      <c r="J16" s="125">
        <f t="shared" si="2"/>
        <v>152.85</v>
      </c>
      <c r="K16" s="125">
        <v>137.34</v>
      </c>
      <c r="L16" s="125">
        <v>137.37</v>
      </c>
      <c r="M16" s="124">
        <v>10</v>
      </c>
      <c r="N16" s="125">
        <f t="shared" si="3"/>
        <v>147.37</v>
      </c>
      <c r="O16" s="42">
        <f t="shared" si="5"/>
        <v>147.37</v>
      </c>
      <c r="P16" s="50">
        <f t="shared" si="0"/>
        <v>12</v>
      </c>
      <c r="Q16" s="126">
        <f t="shared" si="1"/>
        <v>22</v>
      </c>
      <c r="R16" s="66">
        <f>IF(Q16="","",RANK(Q16,$Q$6:$Q$17,1))</f>
        <v>12</v>
      </c>
      <c r="S16" s="97">
        <f>IF(R16="","",VLOOKUP(R16,'Bodové hodnocení'!$A$1:$B$20,2,FALSE))</f>
        <v>1</v>
      </c>
    </row>
    <row r="17" spans="1:19" ht="16.5" thickBot="1">
      <c r="A17" s="119" t="s">
        <v>29</v>
      </c>
      <c r="B17" s="18" t="s">
        <v>24</v>
      </c>
      <c r="C17" s="52">
        <v>25.72</v>
      </c>
      <c r="D17" s="53">
        <v>22.51</v>
      </c>
      <c r="E17" s="121">
        <f t="shared" si="4"/>
        <v>25.72</v>
      </c>
      <c r="F17" s="122">
        <f>IF(C17="","",RANK(E17,$E$6:$E$17,1))</f>
        <v>4</v>
      </c>
      <c r="G17" s="178">
        <v>84.19</v>
      </c>
      <c r="H17" s="178">
        <v>84.07</v>
      </c>
      <c r="I17" s="124">
        <v>10</v>
      </c>
      <c r="J17" s="125">
        <f t="shared" si="2"/>
        <v>94.19</v>
      </c>
      <c r="K17" s="125"/>
      <c r="L17" s="125"/>
      <c r="M17" s="124"/>
      <c r="N17" s="125">
        <f t="shared" si="3"/>
      </c>
      <c r="O17" s="42">
        <f t="shared" si="5"/>
        <v>94.19</v>
      </c>
      <c r="P17" s="50">
        <f t="shared" si="0"/>
        <v>8</v>
      </c>
      <c r="Q17" s="126">
        <f t="shared" si="1"/>
        <v>12</v>
      </c>
      <c r="R17" s="66">
        <f>IF(Q17="","",RANK(Q17,$Q$6:$Q$17,1))</f>
        <v>6</v>
      </c>
      <c r="S17" s="97">
        <f>IF(R17="","",VLOOKUP(R17,'Bodové hodnocení'!$A$1:$B$20,2,FALSE))</f>
        <v>6</v>
      </c>
    </row>
    <row r="18" spans="1:19" ht="15.75" customHeight="1" thickBot="1">
      <c r="A18" s="43"/>
      <c r="B18" s="43"/>
      <c r="C18" s="44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5"/>
      <c r="S18" s="46"/>
    </row>
    <row r="19" spans="1:19" ht="16.5" thickBot="1">
      <c r="A19" s="273" t="s">
        <v>45</v>
      </c>
      <c r="B19" s="274"/>
      <c r="C19" s="273" t="s">
        <v>33</v>
      </c>
      <c r="D19" s="277"/>
      <c r="E19" s="277"/>
      <c r="F19" s="274"/>
      <c r="G19" s="279" t="s">
        <v>46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80" t="s">
        <v>35</v>
      </c>
      <c r="R19" s="281" t="s">
        <v>36</v>
      </c>
      <c r="S19" s="284" t="s">
        <v>37</v>
      </c>
    </row>
    <row r="20" spans="1:19" ht="16.5" thickBot="1">
      <c r="A20" s="275"/>
      <c r="B20" s="276"/>
      <c r="C20" s="275"/>
      <c r="D20" s="278"/>
      <c r="E20" s="278"/>
      <c r="F20" s="276"/>
      <c r="G20" s="282" t="s">
        <v>50</v>
      </c>
      <c r="H20" s="283"/>
      <c r="I20" s="283"/>
      <c r="J20" s="283"/>
      <c r="K20" s="283" t="s">
        <v>51</v>
      </c>
      <c r="L20" s="283"/>
      <c r="M20" s="283"/>
      <c r="N20" s="283"/>
      <c r="O20" s="285" t="s">
        <v>41</v>
      </c>
      <c r="P20" s="287" t="s">
        <v>42</v>
      </c>
      <c r="Q20" s="280"/>
      <c r="R20" s="281"/>
      <c r="S20" s="284"/>
    </row>
    <row r="21" spans="1:19" ht="16.5" thickBot="1">
      <c r="A21" s="54" t="s">
        <v>38</v>
      </c>
      <c r="B21" s="34" t="s">
        <v>2</v>
      </c>
      <c r="C21" s="33" t="s">
        <v>39</v>
      </c>
      <c r="D21" s="35" t="s">
        <v>40</v>
      </c>
      <c r="E21" s="55" t="s">
        <v>41</v>
      </c>
      <c r="F21" s="37" t="s">
        <v>42</v>
      </c>
      <c r="G21" s="162" t="s">
        <v>43</v>
      </c>
      <c r="H21" s="38" t="s">
        <v>44</v>
      </c>
      <c r="I21" s="38" t="s">
        <v>47</v>
      </c>
      <c r="J21" s="38" t="s">
        <v>41</v>
      </c>
      <c r="K21" s="38" t="s">
        <v>43</v>
      </c>
      <c r="L21" s="38" t="s">
        <v>44</v>
      </c>
      <c r="M21" s="38" t="s">
        <v>47</v>
      </c>
      <c r="N21" s="38" t="s">
        <v>41</v>
      </c>
      <c r="O21" s="286"/>
      <c r="P21" s="288"/>
      <c r="Q21" s="280"/>
      <c r="R21" s="281"/>
      <c r="S21" s="284"/>
    </row>
    <row r="22" spans="1:19" ht="15.75">
      <c r="A22" s="39" t="s">
        <v>16</v>
      </c>
      <c r="B22" s="26" t="s">
        <v>13</v>
      </c>
      <c r="C22" s="52">
        <v>17.85</v>
      </c>
      <c r="D22" s="53">
        <v>20.77</v>
      </c>
      <c r="E22" s="121">
        <f>IF(C22="","",MAX(C22,D22))</f>
        <v>20.77</v>
      </c>
      <c r="F22" s="122">
        <f>IF(C22="","",RANK(E22,$E$22:$E$33,1))</f>
        <v>4</v>
      </c>
      <c r="G22" s="123">
        <v>55.78</v>
      </c>
      <c r="H22" s="123">
        <v>55.73</v>
      </c>
      <c r="I22" s="124"/>
      <c r="J22" s="125">
        <f>IF(G22="","",MAX(G22,H22)+I22)</f>
        <v>55.78</v>
      </c>
      <c r="K22" s="125">
        <v>66.84</v>
      </c>
      <c r="L22" s="125">
        <v>66.88</v>
      </c>
      <c r="M22" s="124"/>
      <c r="N22" s="125">
        <f>IF(L22="","",MAX(K22,L22)+M22)</f>
        <v>66.88</v>
      </c>
      <c r="O22" s="42">
        <f>IF(J22="","",MIN(N22,J22))</f>
        <v>55.78</v>
      </c>
      <c r="P22" s="50">
        <f aca="true" t="shared" si="6" ref="P22:P33">IF(O22="","",RANK(O22,$O$22:$O$33,1))</f>
        <v>1</v>
      </c>
      <c r="Q22" s="126">
        <f aca="true" t="shared" si="7" ref="Q22:Q33">IF(F22="","",SUM(P22,F22))</f>
        <v>5</v>
      </c>
      <c r="R22" s="66">
        <f>IF(Q22="","",RANK(Q22,$Q$22:$Q$33,1))</f>
        <v>1</v>
      </c>
      <c r="S22" s="97">
        <f>IF(R22="","",VLOOKUP(R22,'Bodové hodnocení'!$A$1:$B$20,2,FALSE))</f>
        <v>11</v>
      </c>
    </row>
    <row r="23" spans="1:19" ht="15.75">
      <c r="A23" s="119" t="s">
        <v>18</v>
      </c>
      <c r="B23" s="177" t="s">
        <v>17</v>
      </c>
      <c r="C23" s="52">
        <v>24.99</v>
      </c>
      <c r="D23" s="53">
        <v>26.88</v>
      </c>
      <c r="E23" s="121">
        <f>IF(C23="","",MAX(C23,D23))</f>
        <v>26.88</v>
      </c>
      <c r="F23" s="122">
        <f aca="true" t="shared" si="8" ref="F23:F33">IF(C23="","",RANK(E23,$E$22:$E$33,1))</f>
        <v>10</v>
      </c>
      <c r="G23" s="178">
        <v>67.1</v>
      </c>
      <c r="H23" s="178">
        <v>67.06</v>
      </c>
      <c r="I23" s="124">
        <v>10</v>
      </c>
      <c r="J23" s="125">
        <f aca="true" t="shared" si="9" ref="J23:J33">IF(G23="","",MAX(G23,H23)+I23)</f>
        <v>77.1</v>
      </c>
      <c r="K23" s="125"/>
      <c r="L23" s="125"/>
      <c r="M23" s="124"/>
      <c r="N23" s="125">
        <f aca="true" t="shared" si="10" ref="N23:N33">IF(L23="","",MAX(K23,L23)+M23)</f>
      </c>
      <c r="O23" s="42">
        <f>IF(J23="","",MIN(N23,J23))</f>
        <v>77.1</v>
      </c>
      <c r="P23" s="50">
        <f t="shared" si="6"/>
        <v>9</v>
      </c>
      <c r="Q23" s="126">
        <f t="shared" si="7"/>
        <v>19</v>
      </c>
      <c r="R23" s="66">
        <f aca="true" t="shared" si="11" ref="R23:R33">IF(Q23="","",RANK(Q23,$Q$22:$Q$33,1))</f>
        <v>10</v>
      </c>
      <c r="S23" s="97">
        <f>IF(R23="","",VLOOKUP(R23,'Bodové hodnocení'!$A$1:$B$20,2,FALSE))</f>
        <v>2</v>
      </c>
    </row>
    <row r="24" spans="1:19" ht="15.75">
      <c r="A24" s="119" t="s">
        <v>19</v>
      </c>
      <c r="B24" s="120" t="s">
        <v>5</v>
      </c>
      <c r="C24" s="52">
        <v>20.63</v>
      </c>
      <c r="D24" s="53">
        <v>20.29</v>
      </c>
      <c r="E24" s="121">
        <f>IF(C24="","",MAX(C24,D24))</f>
        <v>20.63</v>
      </c>
      <c r="F24" s="122">
        <f t="shared" si="8"/>
        <v>3</v>
      </c>
      <c r="G24" s="123">
        <v>61.4</v>
      </c>
      <c r="H24" s="123">
        <v>61.4</v>
      </c>
      <c r="I24" s="124"/>
      <c r="J24" s="125">
        <f t="shared" si="9"/>
        <v>61.4</v>
      </c>
      <c r="K24" s="125"/>
      <c r="L24" s="125"/>
      <c r="M24" s="124"/>
      <c r="N24" s="125">
        <f t="shared" si="10"/>
      </c>
      <c r="O24" s="42">
        <f>IF(J24="","",MIN(N24,J24))</f>
        <v>61.4</v>
      </c>
      <c r="P24" s="50">
        <f t="shared" si="6"/>
        <v>3</v>
      </c>
      <c r="Q24" s="126">
        <f t="shared" si="7"/>
        <v>6</v>
      </c>
      <c r="R24" s="66">
        <f t="shared" si="11"/>
        <v>2</v>
      </c>
      <c r="S24" s="97">
        <f>IF(R24="","",VLOOKUP(R24,'Bodové hodnocení'!$A$1:$B$20,2,FALSE))</f>
        <v>10</v>
      </c>
    </row>
    <row r="25" spans="1:19" ht="15.75">
      <c r="A25" s="119" t="s">
        <v>20</v>
      </c>
      <c r="B25" s="120" t="s">
        <v>66</v>
      </c>
      <c r="C25" s="52">
        <v>25.67</v>
      </c>
      <c r="D25" s="53">
        <v>26.8</v>
      </c>
      <c r="E25" s="121">
        <f>IF(C25="","",MAX(C25,D25))</f>
        <v>26.8</v>
      </c>
      <c r="F25" s="122">
        <f t="shared" si="8"/>
        <v>9</v>
      </c>
      <c r="G25" s="178">
        <v>58.8</v>
      </c>
      <c r="H25" s="178">
        <v>58.71</v>
      </c>
      <c r="I25" s="124"/>
      <c r="J25" s="125">
        <f t="shared" si="9"/>
        <v>58.8</v>
      </c>
      <c r="K25" s="125"/>
      <c r="L25" s="125"/>
      <c r="M25" s="124"/>
      <c r="N25" s="125">
        <f t="shared" si="10"/>
      </c>
      <c r="O25" s="42">
        <f>IF(J25="","",MIN(N25,J25))</f>
        <v>58.8</v>
      </c>
      <c r="P25" s="50">
        <f t="shared" si="6"/>
        <v>2</v>
      </c>
      <c r="Q25" s="126">
        <f t="shared" si="7"/>
        <v>11</v>
      </c>
      <c r="R25" s="66">
        <v>6</v>
      </c>
      <c r="S25" s="97">
        <f>IF(R25="","",VLOOKUP(R25,'Bodové hodnocení'!$A$1:$B$20,2,FALSE))</f>
        <v>6</v>
      </c>
    </row>
    <row r="26" spans="1:19" ht="15.75">
      <c r="A26" s="119" t="s">
        <v>21</v>
      </c>
      <c r="B26" s="18" t="s">
        <v>14</v>
      </c>
      <c r="C26" s="52">
        <v>21.72</v>
      </c>
      <c r="D26" s="53">
        <v>22.55</v>
      </c>
      <c r="E26" s="121">
        <f aca="true" t="shared" si="12" ref="E26:E31">IF(C26="","",MAX(C26,D26))</f>
        <v>22.55</v>
      </c>
      <c r="F26" s="122">
        <f t="shared" si="8"/>
        <v>7</v>
      </c>
      <c r="G26" s="123">
        <v>67.07</v>
      </c>
      <c r="H26" s="123">
        <v>67.05</v>
      </c>
      <c r="I26" s="124"/>
      <c r="J26" s="125">
        <f t="shared" si="9"/>
        <v>67.07</v>
      </c>
      <c r="K26" s="125"/>
      <c r="L26" s="125"/>
      <c r="M26" s="124"/>
      <c r="N26" s="125">
        <f t="shared" si="10"/>
      </c>
      <c r="O26" s="42">
        <f>IF(J26="","",MIN(N26,J26))</f>
        <v>67.07</v>
      </c>
      <c r="P26" s="50">
        <f t="shared" si="6"/>
        <v>6</v>
      </c>
      <c r="Q26" s="126">
        <f t="shared" si="7"/>
        <v>13</v>
      </c>
      <c r="R26" s="66">
        <f t="shared" si="11"/>
        <v>8</v>
      </c>
      <c r="S26" s="97">
        <f>IF(R26="","",VLOOKUP(R26,'Bodové hodnocení'!$A$1:$B$20,2,FALSE))</f>
        <v>4</v>
      </c>
    </row>
    <row r="27" spans="1:19" ht="15.75">
      <c r="A27" s="119" t="s">
        <v>22</v>
      </c>
      <c r="B27" s="18" t="s">
        <v>10</v>
      </c>
      <c r="C27" s="52">
        <v>26.21</v>
      </c>
      <c r="D27" s="53">
        <v>26.43</v>
      </c>
      <c r="E27" s="121">
        <f t="shared" si="12"/>
        <v>26.43</v>
      </c>
      <c r="F27" s="122">
        <f t="shared" si="8"/>
        <v>8</v>
      </c>
      <c r="G27" s="178">
        <v>77.04</v>
      </c>
      <c r="H27" s="178">
        <v>76.97</v>
      </c>
      <c r="I27" s="124">
        <v>20</v>
      </c>
      <c r="J27" s="125">
        <f t="shared" si="9"/>
        <v>97.04</v>
      </c>
      <c r="K27" s="125"/>
      <c r="L27" s="125"/>
      <c r="M27" s="124"/>
      <c r="N27" s="125">
        <f t="shared" si="10"/>
      </c>
      <c r="O27" s="42">
        <f aca="true" t="shared" si="13" ref="O27:O33">IF(J27="","",MIN(N27,J27))</f>
        <v>97.04</v>
      </c>
      <c r="P27" s="50">
        <f t="shared" si="6"/>
        <v>12</v>
      </c>
      <c r="Q27" s="126">
        <f t="shared" si="7"/>
        <v>20</v>
      </c>
      <c r="R27" s="66">
        <f t="shared" si="11"/>
        <v>11</v>
      </c>
      <c r="S27" s="97">
        <f>IF(R27="","",VLOOKUP(R27,'Bodové hodnocení'!$A$1:$B$20,2,FALSE))</f>
        <v>1</v>
      </c>
    </row>
    <row r="28" spans="1:19" ht="15.75">
      <c r="A28" s="119" t="s">
        <v>23</v>
      </c>
      <c r="B28" s="18" t="s">
        <v>12</v>
      </c>
      <c r="C28" s="52">
        <v>27.72</v>
      </c>
      <c r="D28" s="53">
        <v>29.71</v>
      </c>
      <c r="E28" s="121">
        <f t="shared" si="12"/>
        <v>29.71</v>
      </c>
      <c r="F28" s="122">
        <f t="shared" si="8"/>
        <v>11</v>
      </c>
      <c r="G28" s="123">
        <v>63.26</v>
      </c>
      <c r="H28" s="123">
        <v>63.26</v>
      </c>
      <c r="I28" s="124"/>
      <c r="J28" s="125">
        <f t="shared" si="9"/>
        <v>63.26</v>
      </c>
      <c r="K28" s="125">
        <v>87.82</v>
      </c>
      <c r="L28" s="125">
        <v>87.69</v>
      </c>
      <c r="M28" s="124">
        <v>30</v>
      </c>
      <c r="N28" s="125">
        <f t="shared" si="10"/>
        <v>117.82</v>
      </c>
      <c r="O28" s="42">
        <f t="shared" si="13"/>
        <v>63.26</v>
      </c>
      <c r="P28" s="50">
        <f t="shared" si="6"/>
        <v>5</v>
      </c>
      <c r="Q28" s="126">
        <f t="shared" si="7"/>
        <v>16</v>
      </c>
      <c r="R28" s="66">
        <f t="shared" si="11"/>
        <v>9</v>
      </c>
      <c r="S28" s="97">
        <f>IF(R28="","",VLOOKUP(R28,'Bodové hodnocení'!$A$1:$B$20,2,FALSE))</f>
        <v>3</v>
      </c>
    </row>
    <row r="29" spans="1:19" ht="15.75">
      <c r="A29" s="119" t="s">
        <v>25</v>
      </c>
      <c r="B29" s="21" t="s">
        <v>4</v>
      </c>
      <c r="C29" s="52">
        <v>20.93</v>
      </c>
      <c r="D29" s="53">
        <v>21.8</v>
      </c>
      <c r="E29" s="121">
        <f t="shared" si="12"/>
        <v>21.8</v>
      </c>
      <c r="F29" s="122">
        <f t="shared" si="8"/>
        <v>5</v>
      </c>
      <c r="G29" s="178">
        <v>66.07</v>
      </c>
      <c r="H29" s="178">
        <v>65.97</v>
      </c>
      <c r="I29" s="124">
        <v>10</v>
      </c>
      <c r="J29" s="125">
        <f t="shared" si="9"/>
        <v>76.07</v>
      </c>
      <c r="K29" s="125">
        <v>67.97</v>
      </c>
      <c r="L29" s="125">
        <v>67.02</v>
      </c>
      <c r="M29" s="124"/>
      <c r="N29" s="125">
        <f t="shared" si="10"/>
        <v>67.97</v>
      </c>
      <c r="O29" s="42">
        <f t="shared" si="13"/>
        <v>67.97</v>
      </c>
      <c r="P29" s="50">
        <f t="shared" si="6"/>
        <v>7</v>
      </c>
      <c r="Q29" s="126">
        <f t="shared" si="7"/>
        <v>12</v>
      </c>
      <c r="R29" s="66">
        <f t="shared" si="11"/>
        <v>7</v>
      </c>
      <c r="S29" s="97">
        <f>IF(R29="","",VLOOKUP(R29,'Bodové hodnocení'!$A$1:$B$20,2,FALSE))</f>
        <v>5</v>
      </c>
    </row>
    <row r="30" spans="1:19" ht="15.75">
      <c r="A30" s="119" t="s">
        <v>26</v>
      </c>
      <c r="B30" s="21" t="s">
        <v>7</v>
      </c>
      <c r="C30" s="52">
        <v>20.18</v>
      </c>
      <c r="D30" s="53">
        <v>19.58</v>
      </c>
      <c r="E30" s="121">
        <f t="shared" si="12"/>
        <v>20.18</v>
      </c>
      <c r="F30" s="122">
        <f t="shared" si="8"/>
        <v>1</v>
      </c>
      <c r="G30" s="123">
        <v>74.31</v>
      </c>
      <c r="H30" s="123">
        <v>74.65</v>
      </c>
      <c r="I30" s="124">
        <v>10</v>
      </c>
      <c r="J30" s="125">
        <f t="shared" si="9"/>
        <v>84.65</v>
      </c>
      <c r="K30" s="125"/>
      <c r="L30" s="125"/>
      <c r="M30" s="124"/>
      <c r="N30" s="125">
        <f t="shared" si="10"/>
      </c>
      <c r="O30" s="42">
        <f t="shared" si="13"/>
        <v>84.65</v>
      </c>
      <c r="P30" s="50">
        <f t="shared" si="6"/>
        <v>10</v>
      </c>
      <c r="Q30" s="126">
        <f t="shared" si="7"/>
        <v>11</v>
      </c>
      <c r="R30" s="66">
        <f t="shared" si="11"/>
        <v>5</v>
      </c>
      <c r="S30" s="97">
        <f>IF(R30="","",VLOOKUP(R30,'Bodové hodnocení'!$A$1:$B$20,2,FALSE))</f>
        <v>7</v>
      </c>
    </row>
    <row r="31" spans="1:19" ht="15.75">
      <c r="A31" s="119" t="s">
        <v>27</v>
      </c>
      <c r="B31" s="21" t="s">
        <v>6</v>
      </c>
      <c r="C31" s="52">
        <v>19.61</v>
      </c>
      <c r="D31" s="53">
        <v>20.36</v>
      </c>
      <c r="E31" s="121">
        <f t="shared" si="12"/>
        <v>20.36</v>
      </c>
      <c r="F31" s="122">
        <f t="shared" si="8"/>
        <v>2</v>
      </c>
      <c r="G31" s="178">
        <v>70.49</v>
      </c>
      <c r="H31" s="178">
        <v>70.34</v>
      </c>
      <c r="I31" s="124"/>
      <c r="J31" s="125">
        <f t="shared" si="9"/>
        <v>70.49</v>
      </c>
      <c r="K31" s="125">
        <v>75.31</v>
      </c>
      <c r="L31" s="125">
        <v>75.73</v>
      </c>
      <c r="M31" s="124">
        <v>10</v>
      </c>
      <c r="N31" s="125">
        <f t="shared" si="10"/>
        <v>85.73</v>
      </c>
      <c r="O31" s="42">
        <f t="shared" si="13"/>
        <v>70.49</v>
      </c>
      <c r="P31" s="50">
        <f t="shared" si="6"/>
        <v>8</v>
      </c>
      <c r="Q31" s="126">
        <f t="shared" si="7"/>
        <v>10</v>
      </c>
      <c r="R31" s="66">
        <f t="shared" si="11"/>
        <v>3</v>
      </c>
      <c r="S31" s="97">
        <f>IF(R31="","",VLOOKUP(R31,'Bodové hodnocení'!$A$1:$B$20,2,FALSE))</f>
        <v>9</v>
      </c>
    </row>
    <row r="32" spans="1:19" ht="15.75">
      <c r="A32" s="119" t="s">
        <v>28</v>
      </c>
      <c r="B32" s="21" t="s">
        <v>24</v>
      </c>
      <c r="C32" s="52">
        <v>20.96</v>
      </c>
      <c r="D32" s="53">
        <v>21.96</v>
      </c>
      <c r="E32" s="121">
        <f>IF(C32="","",MAX(C32,D32))</f>
        <v>21.96</v>
      </c>
      <c r="F32" s="122">
        <f t="shared" si="8"/>
        <v>6</v>
      </c>
      <c r="G32" s="123">
        <v>62.56</v>
      </c>
      <c r="H32" s="123">
        <v>62.39</v>
      </c>
      <c r="I32" s="124"/>
      <c r="J32" s="125">
        <f t="shared" si="9"/>
        <v>62.56</v>
      </c>
      <c r="K32" s="125"/>
      <c r="L32" s="125"/>
      <c r="M32" s="124"/>
      <c r="N32" s="125">
        <f t="shared" si="10"/>
      </c>
      <c r="O32" s="42">
        <f t="shared" si="13"/>
        <v>62.56</v>
      </c>
      <c r="P32" s="50">
        <f t="shared" si="6"/>
        <v>4</v>
      </c>
      <c r="Q32" s="126">
        <f t="shared" si="7"/>
        <v>10</v>
      </c>
      <c r="R32" s="66">
        <v>4</v>
      </c>
      <c r="S32" s="97">
        <f>IF(R32="","",VLOOKUP(R32,'Bodové hodnocení'!$A$1:$B$20,2,FALSE))</f>
        <v>8</v>
      </c>
    </row>
    <row r="33" spans="1:19" ht="16.5" thickBot="1">
      <c r="A33" s="112" t="s">
        <v>29</v>
      </c>
      <c r="B33" s="98" t="s">
        <v>8</v>
      </c>
      <c r="C33" s="132">
        <v>31.07</v>
      </c>
      <c r="D33" s="133">
        <v>33.76</v>
      </c>
      <c r="E33" s="134">
        <f>IF(C33="","",MAX(C33,D33))</f>
        <v>33.76</v>
      </c>
      <c r="F33" s="122">
        <f t="shared" si="8"/>
        <v>12</v>
      </c>
      <c r="G33" s="135">
        <v>78.65</v>
      </c>
      <c r="H33" s="135">
        <v>78.59</v>
      </c>
      <c r="I33" s="136">
        <v>10</v>
      </c>
      <c r="J33" s="137">
        <f t="shared" si="9"/>
        <v>88.65</v>
      </c>
      <c r="K33" s="137"/>
      <c r="L33" s="137"/>
      <c r="M33" s="136"/>
      <c r="N33" s="125">
        <f t="shared" si="10"/>
      </c>
      <c r="O33" s="114">
        <f t="shared" si="13"/>
        <v>88.65</v>
      </c>
      <c r="P33" s="50">
        <f t="shared" si="6"/>
        <v>11</v>
      </c>
      <c r="Q33" s="138">
        <f t="shared" si="7"/>
        <v>23</v>
      </c>
      <c r="R33" s="66">
        <f t="shared" si="11"/>
        <v>12</v>
      </c>
      <c r="S33" s="97">
        <f>IF(R33="","",VLOOKUP(R33,'Bodové hodnocení'!$A$1:$B$20,2,FALSE))</f>
        <v>1</v>
      </c>
    </row>
    <row r="34" spans="1:18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51"/>
      <c r="Q34" s="28"/>
      <c r="R34" s="256"/>
    </row>
  </sheetData>
  <sheetProtection selectLockedCells="1" selectUnlockedCells="1"/>
  <mergeCells count="21">
    <mergeCell ref="A1:S1"/>
    <mergeCell ref="P4:P5"/>
    <mergeCell ref="R3:R5"/>
    <mergeCell ref="A3:B4"/>
    <mergeCell ref="C3:F4"/>
    <mergeCell ref="G3:P3"/>
    <mergeCell ref="S19:S21"/>
    <mergeCell ref="G20:J20"/>
    <mergeCell ref="K20:N20"/>
    <mergeCell ref="O20:O21"/>
    <mergeCell ref="P20:P21"/>
    <mergeCell ref="K4:N4"/>
    <mergeCell ref="O4:O5"/>
    <mergeCell ref="Q3:Q5"/>
    <mergeCell ref="S3:S5"/>
    <mergeCell ref="A19:B20"/>
    <mergeCell ref="C19:F20"/>
    <mergeCell ref="G19:P19"/>
    <mergeCell ref="Q19:Q21"/>
    <mergeCell ref="R19:R21"/>
    <mergeCell ref="G4:J4"/>
  </mergeCells>
  <conditionalFormatting sqref="A6:S17">
    <cfRule type="expression" priority="2" dxfId="0" stopIfTrue="1">
      <formula>MOD(ROW(A65524)-ROW($A$5)+$Y$1,$Z$1+$Y$1)&lt;$Z$1</formula>
    </cfRule>
  </conditionalFormatting>
  <conditionalFormatting sqref="A22:S33">
    <cfRule type="expression" priority="1" dxfId="0" stopIfTrue="1">
      <formula>MOD(ROW(A22)-ROW($A$5)+$Y$1,$Z$1+$Y$1)&lt;$Z$1</formula>
    </cfRule>
  </conditionalFormatting>
  <printOptions/>
  <pageMargins left="0.7874015748031497" right="0.7086614173228347" top="0.7874015748031497" bottom="0.5905511811023623" header="0.5118110236220472" footer="0.31496062992125984"/>
  <pageSetup horizontalDpi="600" verticalDpi="600" orientation="landscape" paperSize="9" scale="58" r:id="rId1"/>
  <headerFooter alignWithMargins="0">
    <oddFooter>&amp;CHlučinská liga mládeže - 10. ročník 2021 / 2022&amp;RPro HLM zpracoval Durlák Jan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showGridLines="0" zoomScale="90" zoomScaleNormal="90" zoomScaleSheetLayoutView="80" zoomScalePageLayoutView="0" workbookViewId="0" topLeftCell="A1">
      <selection activeCell="A1" sqref="A1:Q1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5" width="11.57421875" style="0" customWidth="1"/>
    <col min="16" max="16" width="11.57421875" style="30" customWidth="1"/>
    <col min="17" max="17" width="11.57421875" style="0" customWidth="1"/>
    <col min="18" max="19" width="9.140625" style="31" customWidth="1"/>
    <col min="20" max="20" width="9.140625" style="30" customWidth="1"/>
  </cols>
  <sheetData>
    <row r="1" spans="1:26" ht="22.5">
      <c r="A1" s="295" t="s">
        <v>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Y1">
        <v>1</v>
      </c>
      <c r="Z1">
        <v>1</v>
      </c>
    </row>
    <row r="2" ht="16.5" thickBot="1">
      <c r="A2" s="32"/>
    </row>
    <row r="3" spans="1:17" ht="15.75" customHeight="1" thickBot="1">
      <c r="A3" s="294" t="s">
        <v>32</v>
      </c>
      <c r="B3" s="294"/>
      <c r="C3" s="273" t="s">
        <v>33</v>
      </c>
      <c r="D3" s="277"/>
      <c r="E3" s="277"/>
      <c r="F3" s="274"/>
      <c r="G3" s="294" t="s">
        <v>34</v>
      </c>
      <c r="H3" s="294"/>
      <c r="I3" s="294"/>
      <c r="J3" s="294"/>
      <c r="K3" s="294"/>
      <c r="L3" s="294"/>
      <c r="M3" s="294"/>
      <c r="N3" s="294"/>
      <c r="O3" s="280" t="s">
        <v>35</v>
      </c>
      <c r="P3" s="281" t="s">
        <v>36</v>
      </c>
      <c r="Q3" s="284" t="s">
        <v>37</v>
      </c>
    </row>
    <row r="4" spans="1:17" ht="16.5" thickBot="1">
      <c r="A4" s="159"/>
      <c r="B4" s="160"/>
      <c r="C4" s="275"/>
      <c r="D4" s="278"/>
      <c r="E4" s="278"/>
      <c r="F4" s="276"/>
      <c r="G4" s="282" t="s">
        <v>50</v>
      </c>
      <c r="H4" s="283"/>
      <c r="I4" s="283"/>
      <c r="J4" s="283" t="s">
        <v>51</v>
      </c>
      <c r="K4" s="283"/>
      <c r="L4" s="283"/>
      <c r="M4" s="285" t="s">
        <v>41</v>
      </c>
      <c r="N4" s="287" t="s">
        <v>42</v>
      </c>
      <c r="O4" s="280"/>
      <c r="P4" s="281"/>
      <c r="Q4" s="284"/>
    </row>
    <row r="5" spans="1:19" ht="16.5" thickBot="1">
      <c r="A5" s="33" t="s">
        <v>38</v>
      </c>
      <c r="B5" s="34" t="s">
        <v>2</v>
      </c>
      <c r="C5" s="33" t="s">
        <v>39</v>
      </c>
      <c r="D5" s="35" t="s">
        <v>40</v>
      </c>
      <c r="E5" s="36" t="s">
        <v>41</v>
      </c>
      <c r="F5" s="37" t="s">
        <v>42</v>
      </c>
      <c r="G5" s="162" t="s">
        <v>43</v>
      </c>
      <c r="H5" s="38" t="s">
        <v>44</v>
      </c>
      <c r="I5" s="38" t="s">
        <v>41</v>
      </c>
      <c r="J5" s="38" t="s">
        <v>43</v>
      </c>
      <c r="K5" s="38" t="s">
        <v>44</v>
      </c>
      <c r="L5" s="38" t="s">
        <v>41</v>
      </c>
      <c r="M5" s="286"/>
      <c r="N5" s="288"/>
      <c r="O5" s="280"/>
      <c r="P5" s="281"/>
      <c r="Q5" s="284"/>
      <c r="R5" s="40"/>
      <c r="S5" s="40"/>
    </row>
    <row r="6" spans="1:19" ht="15.75">
      <c r="A6" s="39" t="s">
        <v>16</v>
      </c>
      <c r="B6" s="86" t="s">
        <v>6</v>
      </c>
      <c r="C6" s="52">
        <v>40.25</v>
      </c>
      <c r="D6" s="53">
        <v>34.93</v>
      </c>
      <c r="E6" s="121">
        <f aca="true" t="shared" si="0" ref="E6:E16">IF(C6="","",MAX(C6,D6))</f>
        <v>40.25</v>
      </c>
      <c r="F6" s="122">
        <f>IF(C6="","",RANK(E6,$E$6:$E$16,1))</f>
        <v>5</v>
      </c>
      <c r="G6" s="150">
        <v>62.15</v>
      </c>
      <c r="H6" s="149">
        <v>62.15</v>
      </c>
      <c r="I6" s="111" t="s">
        <v>76</v>
      </c>
      <c r="J6" s="149"/>
      <c r="K6" s="149"/>
      <c r="L6" s="111">
        <f aca="true" t="shared" si="1" ref="L6:L16">IF(J6="","",MAX(J6,K6))</f>
      </c>
      <c r="M6" s="161" t="s">
        <v>76</v>
      </c>
      <c r="N6" s="50">
        <v>8</v>
      </c>
      <c r="O6" s="126">
        <f aca="true" t="shared" si="2" ref="O6:O16">IF(F6="","",SUM(N6,F6))</f>
        <v>13</v>
      </c>
      <c r="P6" s="66">
        <f>IF(O6="","",RANK(O6,$O$6:$O$16,1))</f>
        <v>8</v>
      </c>
      <c r="Q6" s="97">
        <f>IF(P6="","",VLOOKUP(P6,'Bodové hodnocení'!$A$1:$B$20,2,FALSE))</f>
        <v>4</v>
      </c>
      <c r="R6" s="40"/>
      <c r="S6" s="40"/>
    </row>
    <row r="7" spans="1:19" ht="15.75">
      <c r="A7" s="119" t="s">
        <v>18</v>
      </c>
      <c r="B7" s="18" t="s">
        <v>13</v>
      </c>
      <c r="C7" s="52">
        <v>32.61</v>
      </c>
      <c r="D7" s="53">
        <v>40.93</v>
      </c>
      <c r="E7" s="121" t="s">
        <v>76</v>
      </c>
      <c r="F7" s="122">
        <v>9</v>
      </c>
      <c r="G7" s="153">
        <v>60.56</v>
      </c>
      <c r="H7" s="149">
        <v>60.62</v>
      </c>
      <c r="I7" s="111">
        <f aca="true" t="shared" si="3" ref="I7:I16">IF(G7="","",MAX(G7,H7))</f>
        <v>60.62</v>
      </c>
      <c r="J7" s="149">
        <v>57.86</v>
      </c>
      <c r="K7" s="149">
        <v>57.85</v>
      </c>
      <c r="L7" s="111">
        <f t="shared" si="1"/>
        <v>57.86</v>
      </c>
      <c r="M7" s="111">
        <f aca="true" t="shared" si="4" ref="M7:M16">IF(I7="","",MIN(L7,I7))</f>
        <v>57.86</v>
      </c>
      <c r="N7" s="50">
        <f>IF(M7="","",RANK(M7,$M$6:$M$16,1))</f>
        <v>1</v>
      </c>
      <c r="O7" s="126">
        <f t="shared" si="2"/>
        <v>10</v>
      </c>
      <c r="P7" s="66">
        <v>5</v>
      </c>
      <c r="Q7" s="97">
        <f>IF(P7="","",VLOOKUP(P7,'Bodové hodnocení'!$A$1:$B$20,2,FALSE))</f>
        <v>7</v>
      </c>
      <c r="R7" s="40"/>
      <c r="S7" s="40"/>
    </row>
    <row r="8" spans="1:19" s="30" customFormat="1" ht="15.75">
      <c r="A8" s="119" t="s">
        <v>20</v>
      </c>
      <c r="B8" s="18" t="s">
        <v>14</v>
      </c>
      <c r="C8" s="52">
        <v>36.39</v>
      </c>
      <c r="D8" s="53">
        <v>37.73</v>
      </c>
      <c r="E8" s="121">
        <f t="shared" si="0"/>
        <v>37.73</v>
      </c>
      <c r="F8" s="122">
        <f>IF(C8="","",RANK(E8,$E$6:$E$16,1))</f>
        <v>4</v>
      </c>
      <c r="G8" s="153">
        <v>87.67</v>
      </c>
      <c r="H8" s="149" t="s">
        <v>80</v>
      </c>
      <c r="I8" s="111">
        <f t="shared" si="3"/>
        <v>87.67</v>
      </c>
      <c r="J8" s="149">
        <v>119.05</v>
      </c>
      <c r="K8" s="149">
        <v>118.9</v>
      </c>
      <c r="L8" s="111">
        <f t="shared" si="1"/>
        <v>119.05</v>
      </c>
      <c r="M8" s="111">
        <f t="shared" si="4"/>
        <v>87.67</v>
      </c>
      <c r="N8" s="50">
        <f>IF(M8="","",RANK(M8,$M$6:$M$16,1))</f>
        <v>7</v>
      </c>
      <c r="O8" s="126">
        <f t="shared" si="2"/>
        <v>11</v>
      </c>
      <c r="P8" s="66">
        <f aca="true" t="shared" si="5" ref="P8:P16">IF(O8="","",RANK(O8,$O$6:$O$16,1))</f>
        <v>6</v>
      </c>
      <c r="Q8" s="97">
        <f>IF(P8="","",VLOOKUP(P8,'Bodové hodnocení'!$A$1:$B$20,2,FALSE))</f>
        <v>6</v>
      </c>
      <c r="R8" s="40"/>
      <c r="S8" s="40"/>
    </row>
    <row r="9" spans="1:19" s="30" customFormat="1" ht="15.75">
      <c r="A9" s="119" t="s">
        <v>21</v>
      </c>
      <c r="B9" s="18" t="s">
        <v>4</v>
      </c>
      <c r="C9" s="52">
        <v>66.41</v>
      </c>
      <c r="D9" s="53">
        <v>66.25</v>
      </c>
      <c r="E9" s="121">
        <f t="shared" si="0"/>
        <v>66.41</v>
      </c>
      <c r="F9" s="122">
        <f>IF(C9="","",RANK(E9,$E$6:$E$16,1))</f>
        <v>7</v>
      </c>
      <c r="G9" s="150">
        <v>63.71</v>
      </c>
      <c r="H9" s="149">
        <v>63.65</v>
      </c>
      <c r="I9" s="111">
        <f t="shared" si="3"/>
        <v>63.71</v>
      </c>
      <c r="J9" s="149">
        <v>99.21</v>
      </c>
      <c r="K9" s="149">
        <v>99.23</v>
      </c>
      <c r="L9" s="111">
        <f t="shared" si="1"/>
        <v>99.23</v>
      </c>
      <c r="M9" s="111">
        <f t="shared" si="4"/>
        <v>63.71</v>
      </c>
      <c r="N9" s="50">
        <f>IF(M9="","",RANK(M9,$M$6:$M$16,1))</f>
        <v>3</v>
      </c>
      <c r="O9" s="126">
        <f t="shared" si="2"/>
        <v>10</v>
      </c>
      <c r="P9" s="66">
        <f t="shared" si="5"/>
        <v>4</v>
      </c>
      <c r="Q9" s="97">
        <f>IF(P9="","",VLOOKUP(P9,'Bodové hodnocení'!$A$1:$B$20,2,FALSE))</f>
        <v>8</v>
      </c>
      <c r="R9" s="40"/>
      <c r="S9" s="40"/>
    </row>
    <row r="10" spans="1:19" s="30" customFormat="1" ht="15.75">
      <c r="A10" s="119" t="s">
        <v>22</v>
      </c>
      <c r="B10" s="18" t="s">
        <v>12</v>
      </c>
      <c r="C10" s="52">
        <v>72.04</v>
      </c>
      <c r="D10" s="53">
        <v>72.51</v>
      </c>
      <c r="E10" s="121" t="s">
        <v>76</v>
      </c>
      <c r="F10" s="122">
        <v>9</v>
      </c>
      <c r="G10" s="153">
        <v>80.74</v>
      </c>
      <c r="H10" s="149">
        <v>80.72</v>
      </c>
      <c r="I10" s="111" t="s">
        <v>76</v>
      </c>
      <c r="J10" s="149"/>
      <c r="K10" s="149"/>
      <c r="L10" s="111">
        <f t="shared" si="1"/>
      </c>
      <c r="M10" s="111" t="s">
        <v>76</v>
      </c>
      <c r="N10" s="50">
        <v>8</v>
      </c>
      <c r="O10" s="126">
        <f t="shared" si="2"/>
        <v>17</v>
      </c>
      <c r="P10" s="66">
        <f t="shared" si="5"/>
        <v>10</v>
      </c>
      <c r="Q10" s="97">
        <f>IF(P10="","",VLOOKUP(P10,'Bodové hodnocení'!$A$1:$B$20,2,FALSE))</f>
        <v>2</v>
      </c>
      <c r="R10" s="40"/>
      <c r="S10" s="40"/>
    </row>
    <row r="11" spans="1:19" s="30" customFormat="1" ht="15.75">
      <c r="A11" s="119" t="s">
        <v>23</v>
      </c>
      <c r="B11" s="18" t="s">
        <v>24</v>
      </c>
      <c r="C11" s="52">
        <v>36.09</v>
      </c>
      <c r="D11" s="53">
        <v>43.88</v>
      </c>
      <c r="E11" s="121" t="s">
        <v>76</v>
      </c>
      <c r="F11" s="122">
        <v>9</v>
      </c>
      <c r="G11" s="150">
        <v>81.02</v>
      </c>
      <c r="H11" s="149">
        <v>80.95</v>
      </c>
      <c r="I11" s="111" t="s">
        <v>76</v>
      </c>
      <c r="J11" s="149"/>
      <c r="K11" s="149"/>
      <c r="L11" s="111">
        <f t="shared" si="1"/>
      </c>
      <c r="M11" s="111" t="s">
        <v>76</v>
      </c>
      <c r="N11" s="50">
        <v>8</v>
      </c>
      <c r="O11" s="126">
        <f t="shared" si="2"/>
        <v>17</v>
      </c>
      <c r="P11" s="66">
        <f t="shared" si="5"/>
        <v>10</v>
      </c>
      <c r="Q11" s="97">
        <f>IF(P11="","",VLOOKUP(P11,'Bodové hodnocení'!$A$1:$B$20,2,FALSE))</f>
        <v>2</v>
      </c>
      <c r="R11" s="40"/>
      <c r="S11" s="40"/>
    </row>
    <row r="12" spans="1:19" s="30" customFormat="1" ht="15.75">
      <c r="A12" s="119" t="s">
        <v>25</v>
      </c>
      <c r="B12" s="18" t="s">
        <v>7</v>
      </c>
      <c r="C12" s="52">
        <v>36.3</v>
      </c>
      <c r="D12" s="53">
        <v>35.59</v>
      </c>
      <c r="E12" s="121">
        <f t="shared" si="0"/>
        <v>36.3</v>
      </c>
      <c r="F12" s="122">
        <f>IF(C12="","",RANK(E12,$E$6:$E$16,1))</f>
        <v>2</v>
      </c>
      <c r="G12" s="153">
        <v>81.32</v>
      </c>
      <c r="H12" s="149">
        <v>81.33</v>
      </c>
      <c r="I12" s="111">
        <f t="shared" si="3"/>
        <v>81.33</v>
      </c>
      <c r="J12" s="149">
        <v>62.09</v>
      </c>
      <c r="K12" s="149">
        <v>62.1</v>
      </c>
      <c r="L12" s="111">
        <f t="shared" si="1"/>
        <v>62.1</v>
      </c>
      <c r="M12" s="111">
        <f t="shared" si="4"/>
        <v>62.1</v>
      </c>
      <c r="N12" s="50">
        <f>IF(M12="","",RANK(M12,$M$6:$M$16,1))</f>
        <v>2</v>
      </c>
      <c r="O12" s="126">
        <f t="shared" si="2"/>
        <v>4</v>
      </c>
      <c r="P12" s="66">
        <f t="shared" si="5"/>
        <v>1</v>
      </c>
      <c r="Q12" s="97">
        <f>IF(P12="","",VLOOKUP(P12,'Bodové hodnocení'!$A$1:$B$20,2,FALSE))</f>
        <v>11</v>
      </c>
      <c r="R12" s="40"/>
      <c r="S12" s="40"/>
    </row>
    <row r="13" spans="1:19" s="30" customFormat="1" ht="15.75">
      <c r="A13" s="119" t="s">
        <v>26</v>
      </c>
      <c r="B13" s="18" t="s">
        <v>10</v>
      </c>
      <c r="C13" s="52">
        <v>65.49</v>
      </c>
      <c r="D13" s="53">
        <v>69.85</v>
      </c>
      <c r="E13" s="121">
        <f t="shared" si="0"/>
        <v>69.85</v>
      </c>
      <c r="F13" s="122">
        <f>IF(C13="","",RANK(E13,$E$6:$E$16,1))</f>
        <v>8</v>
      </c>
      <c r="G13" s="150">
        <v>71.45</v>
      </c>
      <c r="H13" s="149">
        <v>71.46</v>
      </c>
      <c r="I13" s="111" t="s">
        <v>76</v>
      </c>
      <c r="J13" s="149"/>
      <c r="K13" s="149"/>
      <c r="L13" s="111">
        <f t="shared" si="1"/>
      </c>
      <c r="M13" s="111" t="s">
        <v>76</v>
      </c>
      <c r="N13" s="50">
        <v>8</v>
      </c>
      <c r="O13" s="126">
        <f t="shared" si="2"/>
        <v>16</v>
      </c>
      <c r="P13" s="66">
        <f t="shared" si="5"/>
        <v>9</v>
      </c>
      <c r="Q13" s="97">
        <f>IF(P13="","",VLOOKUP(P13,'Bodové hodnocení'!$A$1:$B$20,2,FALSE))</f>
        <v>3</v>
      </c>
      <c r="R13" s="40"/>
      <c r="S13" s="40"/>
    </row>
    <row r="14" spans="1:19" s="30" customFormat="1" ht="15.75">
      <c r="A14" s="119" t="s">
        <v>27</v>
      </c>
      <c r="B14" s="18" t="s">
        <v>66</v>
      </c>
      <c r="C14" s="52">
        <v>31.27</v>
      </c>
      <c r="D14" s="53">
        <v>27.88</v>
      </c>
      <c r="E14" s="121">
        <f t="shared" si="0"/>
        <v>31.27</v>
      </c>
      <c r="F14" s="122">
        <f>IF(C14="","",RANK(E14,$E$6:$E$16,1))</f>
        <v>1</v>
      </c>
      <c r="G14" s="153">
        <v>64.83</v>
      </c>
      <c r="H14" s="149">
        <v>64.86</v>
      </c>
      <c r="I14" s="111">
        <f t="shared" si="3"/>
        <v>64.86</v>
      </c>
      <c r="J14" s="149"/>
      <c r="K14" s="149"/>
      <c r="L14" s="111">
        <f t="shared" si="1"/>
      </c>
      <c r="M14" s="111">
        <f t="shared" si="4"/>
        <v>64.86</v>
      </c>
      <c r="N14" s="50">
        <f>IF(M14="","",RANK(M14,$M$6:$M$16,1))</f>
        <v>4</v>
      </c>
      <c r="O14" s="126">
        <f t="shared" si="2"/>
        <v>5</v>
      </c>
      <c r="P14" s="66">
        <f t="shared" si="5"/>
        <v>2</v>
      </c>
      <c r="Q14" s="97">
        <f>IF(P14="","",VLOOKUP(P14,'Bodové hodnocení'!$A$1:$B$20,2,FALSE))</f>
        <v>10</v>
      </c>
      <c r="R14" s="40"/>
      <c r="S14" s="40"/>
    </row>
    <row r="15" spans="1:19" s="30" customFormat="1" ht="15.75">
      <c r="A15" s="119" t="s">
        <v>28</v>
      </c>
      <c r="B15" s="18" t="s">
        <v>5</v>
      </c>
      <c r="C15" s="52">
        <v>36.59</v>
      </c>
      <c r="D15" s="53">
        <v>31.65</v>
      </c>
      <c r="E15" s="121">
        <f t="shared" si="0"/>
        <v>36.59</v>
      </c>
      <c r="F15" s="122">
        <f>IF(C15="","",RANK(E15,$E$6:$E$16,1))</f>
        <v>3</v>
      </c>
      <c r="G15" s="150">
        <v>80.2</v>
      </c>
      <c r="H15" s="149">
        <v>80.25</v>
      </c>
      <c r="I15" s="111">
        <f t="shared" si="3"/>
        <v>80.25</v>
      </c>
      <c r="J15" s="149"/>
      <c r="K15" s="149"/>
      <c r="L15" s="111">
        <f t="shared" si="1"/>
      </c>
      <c r="M15" s="111">
        <f t="shared" si="4"/>
        <v>80.25</v>
      </c>
      <c r="N15" s="50">
        <f>IF(M15="","",RANK(M15,$M$6:$M$16,1))</f>
        <v>5</v>
      </c>
      <c r="O15" s="126">
        <f t="shared" si="2"/>
        <v>8</v>
      </c>
      <c r="P15" s="66">
        <f t="shared" si="5"/>
        <v>3</v>
      </c>
      <c r="Q15" s="97">
        <f>IF(P15="","",VLOOKUP(P15,'Bodové hodnocení'!$A$1:$B$20,2,FALSE))</f>
        <v>9</v>
      </c>
      <c r="R15" s="40"/>
      <c r="S15" s="40"/>
    </row>
    <row r="16" spans="1:19" s="30" customFormat="1" ht="16.5" thickBot="1">
      <c r="A16" s="119" t="s">
        <v>29</v>
      </c>
      <c r="B16" s="18" t="s">
        <v>8</v>
      </c>
      <c r="C16" s="52">
        <v>61.64</v>
      </c>
      <c r="D16" s="53">
        <v>40</v>
      </c>
      <c r="E16" s="121">
        <f t="shared" si="0"/>
        <v>61.64</v>
      </c>
      <c r="F16" s="122">
        <f>IF(C16="","",RANK(E16,$E$6:$E$16,1))</f>
        <v>6</v>
      </c>
      <c r="G16" s="153">
        <v>85.3</v>
      </c>
      <c r="H16" s="149">
        <v>85.3</v>
      </c>
      <c r="I16" s="111">
        <f t="shared" si="3"/>
        <v>85.3</v>
      </c>
      <c r="J16" s="149"/>
      <c r="K16" s="149"/>
      <c r="L16" s="111">
        <f t="shared" si="1"/>
      </c>
      <c r="M16" s="111">
        <f t="shared" si="4"/>
        <v>85.3</v>
      </c>
      <c r="N16" s="50">
        <f>IF(M16="","",RANK(M16,$M$6:$M$16,1))</f>
        <v>6</v>
      </c>
      <c r="O16" s="126">
        <f t="shared" si="2"/>
        <v>12</v>
      </c>
      <c r="P16" s="66">
        <f t="shared" si="5"/>
        <v>7</v>
      </c>
      <c r="Q16" s="97">
        <f>IF(P16="","",VLOOKUP(P16,'Bodové hodnocení'!$A$1:$B$20,2,FALSE))</f>
        <v>5</v>
      </c>
      <c r="R16" s="40"/>
      <c r="S16" s="40"/>
    </row>
    <row r="17" spans="1:19" s="30" customFormat="1" ht="16.5" thickBot="1">
      <c r="A17" s="43"/>
      <c r="B17" s="43"/>
      <c r="C17" s="44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5"/>
      <c r="Q17" s="46"/>
      <c r="R17" s="31"/>
      <c r="S17" s="31"/>
    </row>
    <row r="18" spans="1:20" s="31" customFormat="1" ht="16.5" thickBot="1">
      <c r="A18" s="273" t="s">
        <v>45</v>
      </c>
      <c r="B18" s="274"/>
      <c r="C18" s="273" t="s">
        <v>33</v>
      </c>
      <c r="D18" s="277"/>
      <c r="E18" s="277"/>
      <c r="F18" s="274"/>
      <c r="G18" s="294" t="s">
        <v>34</v>
      </c>
      <c r="H18" s="294"/>
      <c r="I18" s="294"/>
      <c r="J18" s="294"/>
      <c r="K18" s="294"/>
      <c r="L18" s="294"/>
      <c r="M18" s="294"/>
      <c r="N18" s="294"/>
      <c r="O18" s="280" t="s">
        <v>35</v>
      </c>
      <c r="P18" s="281" t="s">
        <v>36</v>
      </c>
      <c r="Q18" s="284" t="s">
        <v>37</v>
      </c>
      <c r="T18" s="30"/>
    </row>
    <row r="19" spans="1:20" s="31" customFormat="1" ht="16.5" thickBot="1">
      <c r="A19" s="275"/>
      <c r="B19" s="276"/>
      <c r="C19" s="275"/>
      <c r="D19" s="278"/>
      <c r="E19" s="278"/>
      <c r="F19" s="276"/>
      <c r="G19" s="282" t="s">
        <v>50</v>
      </c>
      <c r="H19" s="283"/>
      <c r="I19" s="283"/>
      <c r="J19" s="283" t="s">
        <v>51</v>
      </c>
      <c r="K19" s="283"/>
      <c r="L19" s="283"/>
      <c r="M19" s="285" t="s">
        <v>41</v>
      </c>
      <c r="N19" s="287" t="s">
        <v>42</v>
      </c>
      <c r="O19" s="280"/>
      <c r="P19" s="281"/>
      <c r="Q19" s="284"/>
      <c r="T19" s="30"/>
    </row>
    <row r="20" spans="1:20" s="31" customFormat="1" ht="16.5" thickBot="1">
      <c r="A20" s="54" t="s">
        <v>38</v>
      </c>
      <c r="B20" s="34" t="s">
        <v>2</v>
      </c>
      <c r="C20" s="33" t="s">
        <v>39</v>
      </c>
      <c r="D20" s="35" t="s">
        <v>40</v>
      </c>
      <c r="E20" s="36" t="s">
        <v>41</v>
      </c>
      <c r="F20" s="37" t="s">
        <v>42</v>
      </c>
      <c r="G20" s="162" t="s">
        <v>43</v>
      </c>
      <c r="H20" s="38" t="s">
        <v>44</v>
      </c>
      <c r="I20" s="38" t="s">
        <v>41</v>
      </c>
      <c r="J20" s="38" t="s">
        <v>43</v>
      </c>
      <c r="K20" s="38" t="s">
        <v>44</v>
      </c>
      <c r="L20" s="38" t="s">
        <v>41</v>
      </c>
      <c r="M20" s="286"/>
      <c r="N20" s="288"/>
      <c r="O20" s="280"/>
      <c r="P20" s="281"/>
      <c r="Q20" s="284"/>
      <c r="T20" s="30"/>
    </row>
    <row r="21" spans="1:20" s="31" customFormat="1" ht="15.75">
      <c r="A21" s="39" t="s">
        <v>16</v>
      </c>
      <c r="B21" s="86" t="s">
        <v>6</v>
      </c>
      <c r="C21" s="127">
        <v>46.5</v>
      </c>
      <c r="D21" s="128">
        <v>40.81</v>
      </c>
      <c r="E21" s="121">
        <f>IF(C21="","",MAX(C21,D21))</f>
        <v>46.5</v>
      </c>
      <c r="F21" s="50">
        <f aca="true" t="shared" si="6" ref="F21:F31">IF(C21="","",RANK(E21,$E$21:$E$31,1))</f>
        <v>9</v>
      </c>
      <c r="G21" s="154">
        <v>55.8</v>
      </c>
      <c r="H21" s="154">
        <v>55.85</v>
      </c>
      <c r="I21" s="111">
        <f aca="true" t="shared" si="7" ref="I21:I31">IF(G21="","",MAX(G21,H21))</f>
        <v>55.85</v>
      </c>
      <c r="J21" s="155">
        <v>48.58</v>
      </c>
      <c r="K21" s="155">
        <v>48.74</v>
      </c>
      <c r="L21" s="111">
        <f aca="true" t="shared" si="8" ref="L21:L31">IF(J21="","",MAX(J21,K21))</f>
        <v>48.74</v>
      </c>
      <c r="M21" s="111">
        <f aca="true" t="shared" si="9" ref="M21:M31">IF(I21="","",MIN(L21,I21))</f>
        <v>48.74</v>
      </c>
      <c r="N21" s="156">
        <f aca="true" t="shared" si="10" ref="N21:N31">IF(M21="","",RANK(M21,$M$21:$M$31,1))</f>
        <v>1</v>
      </c>
      <c r="O21" s="126">
        <f aca="true" t="shared" si="11" ref="O21:O31">IF(F21="","",SUM(N21,F21))</f>
        <v>10</v>
      </c>
      <c r="P21" s="66">
        <v>5</v>
      </c>
      <c r="Q21" s="97">
        <f>IF(P21="","",VLOOKUP(P21,'Bodové hodnocení'!$A$1:$B$20,2,FALSE))</f>
        <v>7</v>
      </c>
      <c r="T21" s="30"/>
    </row>
    <row r="22" spans="1:20" s="31" customFormat="1" ht="15.75">
      <c r="A22" s="41" t="s">
        <v>18</v>
      </c>
      <c r="B22" s="18" t="s">
        <v>14</v>
      </c>
      <c r="C22" s="52">
        <v>27.73</v>
      </c>
      <c r="D22" s="56">
        <v>33.08</v>
      </c>
      <c r="E22" s="121">
        <f>IF(C22="","",MAX(C22,D22))</f>
        <v>33.08</v>
      </c>
      <c r="F22" s="50">
        <f t="shared" si="6"/>
        <v>5</v>
      </c>
      <c r="G22" s="181">
        <v>56.15</v>
      </c>
      <c r="H22" s="155">
        <v>56.21</v>
      </c>
      <c r="I22" s="111">
        <f t="shared" si="7"/>
        <v>56.21</v>
      </c>
      <c r="J22" s="155">
        <v>87.24</v>
      </c>
      <c r="K22" s="155">
        <v>87.28</v>
      </c>
      <c r="L22" s="111">
        <f t="shared" si="8"/>
        <v>87.28</v>
      </c>
      <c r="M22" s="111">
        <f t="shared" si="9"/>
        <v>56.21</v>
      </c>
      <c r="N22" s="156">
        <f t="shared" si="10"/>
        <v>7</v>
      </c>
      <c r="O22" s="126">
        <f t="shared" si="11"/>
        <v>12</v>
      </c>
      <c r="P22" s="66">
        <v>8</v>
      </c>
      <c r="Q22" s="97">
        <f>IF(P22="","",VLOOKUP(P22,'Bodové hodnocení'!$A$1:$B$20,2,FALSE))</f>
        <v>4</v>
      </c>
      <c r="T22" s="30"/>
    </row>
    <row r="23" spans="1:20" s="31" customFormat="1" ht="15.75">
      <c r="A23" s="41" t="s">
        <v>19</v>
      </c>
      <c r="B23" s="18" t="s">
        <v>7</v>
      </c>
      <c r="C23" s="52">
        <v>25.54</v>
      </c>
      <c r="D23" s="56">
        <v>26.42</v>
      </c>
      <c r="E23" s="121">
        <f>IF(C23="","",MAX(C23,D23))</f>
        <v>26.42</v>
      </c>
      <c r="F23" s="50">
        <f t="shared" si="6"/>
        <v>1</v>
      </c>
      <c r="G23" s="153">
        <v>60.63</v>
      </c>
      <c r="H23" s="149">
        <v>60.5</v>
      </c>
      <c r="I23" s="111" t="s">
        <v>76</v>
      </c>
      <c r="J23" s="155">
        <v>63.2</v>
      </c>
      <c r="K23" s="155">
        <v>63.35</v>
      </c>
      <c r="L23" s="111">
        <f t="shared" si="8"/>
        <v>63.35</v>
      </c>
      <c r="M23" s="111">
        <f t="shared" si="9"/>
        <v>63.35</v>
      </c>
      <c r="N23" s="156">
        <f t="shared" si="10"/>
        <v>11</v>
      </c>
      <c r="O23" s="126">
        <f t="shared" si="11"/>
        <v>12</v>
      </c>
      <c r="P23" s="66">
        <f>IF(O23="","",RANK(O23,$O$21:$O$31,1))</f>
        <v>7</v>
      </c>
      <c r="Q23" s="97">
        <f>IF(P23="","",VLOOKUP(P23,'Bodové hodnocení'!$A$1:$B$20,2,FALSE))</f>
        <v>5</v>
      </c>
      <c r="T23" s="30"/>
    </row>
    <row r="24" spans="1:20" s="31" customFormat="1" ht="15.75">
      <c r="A24" s="41" t="s">
        <v>20</v>
      </c>
      <c r="B24" s="18" t="s">
        <v>13</v>
      </c>
      <c r="C24" s="52">
        <v>26.47</v>
      </c>
      <c r="D24" s="56">
        <v>27.68</v>
      </c>
      <c r="E24" s="121">
        <f>IF(C24="","",MAX(C24,D24))</f>
        <v>27.68</v>
      </c>
      <c r="F24" s="50">
        <f t="shared" si="6"/>
        <v>3</v>
      </c>
      <c r="G24" s="181">
        <v>51.95</v>
      </c>
      <c r="H24" s="155">
        <v>52.03</v>
      </c>
      <c r="I24" s="111">
        <f t="shared" si="7"/>
        <v>52.03</v>
      </c>
      <c r="J24" s="155">
        <v>59.26</v>
      </c>
      <c r="K24" s="155">
        <v>59.31</v>
      </c>
      <c r="L24" s="111">
        <f t="shared" si="8"/>
        <v>59.31</v>
      </c>
      <c r="M24" s="111">
        <f t="shared" si="9"/>
        <v>52.03</v>
      </c>
      <c r="N24" s="156">
        <f t="shared" si="10"/>
        <v>2</v>
      </c>
      <c r="O24" s="126">
        <f t="shared" si="11"/>
        <v>5</v>
      </c>
      <c r="P24" s="66">
        <f>IF(O24="","",RANK(O24,$O$21:$O$31,1))</f>
        <v>1</v>
      </c>
      <c r="Q24" s="97">
        <f>IF(P24="","",VLOOKUP(P24,'Bodové hodnocení'!$A$1:$B$20,2,FALSE))</f>
        <v>11</v>
      </c>
      <c r="T24" s="30"/>
    </row>
    <row r="25" spans="1:20" s="31" customFormat="1" ht="15.75">
      <c r="A25" s="41" t="s">
        <v>21</v>
      </c>
      <c r="B25" s="18" t="s">
        <v>4</v>
      </c>
      <c r="C25" s="52">
        <v>26.38</v>
      </c>
      <c r="D25" s="56">
        <v>27.43</v>
      </c>
      <c r="E25" s="121">
        <f>IF(C25="","",MAX(C25,D25))</f>
        <v>27.43</v>
      </c>
      <c r="F25" s="50">
        <f t="shared" si="6"/>
        <v>2</v>
      </c>
      <c r="G25" s="153">
        <v>58.66</v>
      </c>
      <c r="H25" s="149">
        <v>58.64</v>
      </c>
      <c r="I25" s="111">
        <f t="shared" si="7"/>
        <v>58.66</v>
      </c>
      <c r="J25" s="155">
        <v>63.9</v>
      </c>
      <c r="K25" s="155">
        <v>63.91</v>
      </c>
      <c r="L25" s="111">
        <f t="shared" si="8"/>
        <v>63.91</v>
      </c>
      <c r="M25" s="111">
        <f t="shared" si="9"/>
        <v>58.66</v>
      </c>
      <c r="N25" s="156">
        <f t="shared" si="10"/>
        <v>9</v>
      </c>
      <c r="O25" s="126">
        <f t="shared" si="11"/>
        <v>11</v>
      </c>
      <c r="P25" s="66">
        <f>IF(O25="","",RANK(O25,$O$21:$O$31,1))</f>
        <v>6</v>
      </c>
      <c r="Q25" s="97">
        <f>IF(P25="","",VLOOKUP(P25,'Bodové hodnocení'!$A$1:$B$20,2,FALSE))</f>
        <v>6</v>
      </c>
      <c r="T25" s="30"/>
    </row>
    <row r="26" spans="1:17" ht="15.75">
      <c r="A26" s="41" t="s">
        <v>22</v>
      </c>
      <c r="B26" s="18" t="s">
        <v>17</v>
      </c>
      <c r="C26" s="52">
        <v>30.23</v>
      </c>
      <c r="D26" s="56">
        <v>32.31</v>
      </c>
      <c r="E26" s="121">
        <f aca="true" t="shared" si="12" ref="E26:E31">IF(C26="","",MAX(C26,D26))</f>
        <v>32.31</v>
      </c>
      <c r="F26" s="50">
        <f t="shared" si="6"/>
        <v>4</v>
      </c>
      <c r="G26" s="181">
        <v>55.36</v>
      </c>
      <c r="H26" s="155">
        <v>55.4</v>
      </c>
      <c r="I26" s="111">
        <f t="shared" si="7"/>
        <v>55.4</v>
      </c>
      <c r="J26" s="155">
        <v>66.46</v>
      </c>
      <c r="K26" s="155">
        <v>66.5</v>
      </c>
      <c r="L26" s="111">
        <f t="shared" si="8"/>
        <v>66.5</v>
      </c>
      <c r="M26" s="111">
        <f t="shared" si="9"/>
        <v>55.4</v>
      </c>
      <c r="N26" s="156">
        <f t="shared" si="10"/>
        <v>6</v>
      </c>
      <c r="O26" s="126">
        <f t="shared" si="11"/>
        <v>10</v>
      </c>
      <c r="P26" s="66">
        <f>IF(O26="","",RANK(O26,$O$21:$O$31,1))</f>
        <v>2</v>
      </c>
      <c r="Q26" s="97">
        <f>IF(P26="","",VLOOKUP(P26,'Bodové hodnocení'!$A$1:$B$20,2,FALSE))</f>
        <v>10</v>
      </c>
    </row>
    <row r="27" spans="1:17" ht="15.75">
      <c r="A27" s="41" t="s">
        <v>23</v>
      </c>
      <c r="B27" s="18" t="s">
        <v>12</v>
      </c>
      <c r="C27" s="52">
        <v>28.34</v>
      </c>
      <c r="D27" s="56">
        <v>34.65</v>
      </c>
      <c r="E27" s="121">
        <f t="shared" si="12"/>
        <v>34.65</v>
      </c>
      <c r="F27" s="50">
        <f t="shared" si="6"/>
        <v>7</v>
      </c>
      <c r="G27" s="153">
        <v>54.51</v>
      </c>
      <c r="H27" s="149">
        <v>54.53</v>
      </c>
      <c r="I27" s="111">
        <f t="shared" si="7"/>
        <v>54.53</v>
      </c>
      <c r="J27" s="155">
        <v>66.93</v>
      </c>
      <c r="K27" s="155">
        <v>67.27</v>
      </c>
      <c r="L27" s="111" t="s">
        <v>76</v>
      </c>
      <c r="M27" s="111">
        <f t="shared" si="9"/>
        <v>54.53</v>
      </c>
      <c r="N27" s="156">
        <f t="shared" si="10"/>
        <v>3</v>
      </c>
      <c r="O27" s="126">
        <f t="shared" si="11"/>
        <v>10</v>
      </c>
      <c r="P27" s="66">
        <v>4</v>
      </c>
      <c r="Q27" s="97">
        <f>IF(P27="","",VLOOKUP(P27,'Bodové hodnocení'!$A$1:$B$20,2,FALSE))</f>
        <v>8</v>
      </c>
    </row>
    <row r="28" spans="1:17" ht="15.75">
      <c r="A28" s="41" t="s">
        <v>25</v>
      </c>
      <c r="B28" s="18" t="s">
        <v>24</v>
      </c>
      <c r="C28" s="52">
        <v>29.65</v>
      </c>
      <c r="D28" s="56">
        <v>33.13</v>
      </c>
      <c r="E28" s="121">
        <f t="shared" si="12"/>
        <v>33.13</v>
      </c>
      <c r="F28" s="50">
        <f t="shared" si="6"/>
        <v>6</v>
      </c>
      <c r="G28" s="181">
        <v>54.9</v>
      </c>
      <c r="H28" s="155">
        <v>55.03</v>
      </c>
      <c r="I28" s="111">
        <f t="shared" si="7"/>
        <v>55.03</v>
      </c>
      <c r="J28" s="155"/>
      <c r="K28" s="155"/>
      <c r="L28" s="111">
        <f t="shared" si="8"/>
      </c>
      <c r="M28" s="111">
        <f t="shared" si="9"/>
        <v>55.03</v>
      </c>
      <c r="N28" s="156">
        <f t="shared" si="10"/>
        <v>4</v>
      </c>
      <c r="O28" s="126">
        <f t="shared" si="11"/>
        <v>10</v>
      </c>
      <c r="P28" s="66">
        <v>3</v>
      </c>
      <c r="Q28" s="97">
        <f>IF(P28="","",VLOOKUP(P28,'Bodové hodnocení'!$A$1:$B$20,2,FALSE))</f>
        <v>9</v>
      </c>
    </row>
    <row r="29" spans="1:17" ht="15.75">
      <c r="A29" s="41" t="s">
        <v>26</v>
      </c>
      <c r="B29" s="18" t="s">
        <v>10</v>
      </c>
      <c r="C29" s="52">
        <v>49.18</v>
      </c>
      <c r="D29" s="56">
        <v>61.22</v>
      </c>
      <c r="E29" s="121">
        <f t="shared" si="12"/>
        <v>61.22</v>
      </c>
      <c r="F29" s="50">
        <f t="shared" si="6"/>
        <v>11</v>
      </c>
      <c r="G29" s="153">
        <v>61.34</v>
      </c>
      <c r="H29" s="149">
        <v>61.32</v>
      </c>
      <c r="I29" s="111">
        <f t="shared" si="7"/>
        <v>61.34</v>
      </c>
      <c r="J29" s="155"/>
      <c r="K29" s="155"/>
      <c r="L29" s="111">
        <f t="shared" si="8"/>
      </c>
      <c r="M29" s="111">
        <f t="shared" si="9"/>
        <v>61.34</v>
      </c>
      <c r="N29" s="156">
        <f t="shared" si="10"/>
        <v>10</v>
      </c>
      <c r="O29" s="126">
        <f t="shared" si="11"/>
        <v>21</v>
      </c>
      <c r="P29" s="66">
        <f>IF(O29="","",RANK(O29,$O$21:$O$31,1))</f>
        <v>11</v>
      </c>
      <c r="Q29" s="97">
        <f>IF(P29="","",VLOOKUP(P29,'Bodové hodnocení'!$A$1:$B$20,2,FALSE))</f>
        <v>1</v>
      </c>
    </row>
    <row r="30" spans="1:17" ht="15.75">
      <c r="A30" s="41" t="s">
        <v>27</v>
      </c>
      <c r="B30" s="18" t="s">
        <v>66</v>
      </c>
      <c r="C30" s="52">
        <v>35.05</v>
      </c>
      <c r="D30" s="56">
        <v>32.31</v>
      </c>
      <c r="E30" s="121">
        <f t="shared" si="12"/>
        <v>35.05</v>
      </c>
      <c r="F30" s="50">
        <f t="shared" si="6"/>
        <v>8</v>
      </c>
      <c r="G30" s="181">
        <v>55.24</v>
      </c>
      <c r="H30" s="155">
        <v>55.3</v>
      </c>
      <c r="I30" s="111">
        <f t="shared" si="7"/>
        <v>55.3</v>
      </c>
      <c r="J30" s="155"/>
      <c r="K30" s="155"/>
      <c r="L30" s="111">
        <f t="shared" si="8"/>
      </c>
      <c r="M30" s="111">
        <f t="shared" si="9"/>
        <v>55.3</v>
      </c>
      <c r="N30" s="156">
        <f t="shared" si="10"/>
        <v>5</v>
      </c>
      <c r="O30" s="126">
        <f t="shared" si="11"/>
        <v>13</v>
      </c>
      <c r="P30" s="66">
        <f>IF(O30="","",RANK(O30,$O$21:$O$31,1))</f>
        <v>9</v>
      </c>
      <c r="Q30" s="97">
        <f>IF(P30="","",VLOOKUP(P30,'Bodové hodnocení'!$A$1:$B$20,2,FALSE))</f>
        <v>3</v>
      </c>
    </row>
    <row r="31" spans="1:17" ht="16.5" thickBot="1">
      <c r="A31" s="41" t="s">
        <v>28</v>
      </c>
      <c r="B31" s="18" t="s">
        <v>5</v>
      </c>
      <c r="C31" s="52">
        <v>27.87</v>
      </c>
      <c r="D31" s="56">
        <v>58.01</v>
      </c>
      <c r="E31" s="121">
        <f t="shared" si="12"/>
        <v>58.01</v>
      </c>
      <c r="F31" s="50">
        <f t="shared" si="6"/>
        <v>10</v>
      </c>
      <c r="G31" s="153">
        <v>57.17</v>
      </c>
      <c r="H31" s="149">
        <v>57.2</v>
      </c>
      <c r="I31" s="111">
        <f t="shared" si="7"/>
        <v>57.2</v>
      </c>
      <c r="J31" s="149"/>
      <c r="K31" s="149"/>
      <c r="L31" s="111">
        <f t="shared" si="8"/>
      </c>
      <c r="M31" s="111">
        <f t="shared" si="9"/>
        <v>57.2</v>
      </c>
      <c r="N31" s="50">
        <f t="shared" si="10"/>
        <v>8</v>
      </c>
      <c r="O31" s="126">
        <f t="shared" si="11"/>
        <v>18</v>
      </c>
      <c r="P31" s="66">
        <f>IF(O31="","",RANK(O31,$O$21:$O$31,1))</f>
        <v>10</v>
      </c>
      <c r="Q31" s="97">
        <f>IF(P31="","",VLOOKUP(P31,'Bodové hodnocení'!$A$1:$B$20,2,FALSE))</f>
        <v>2</v>
      </c>
    </row>
    <row r="32" spans="1:17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1"/>
      <c r="Q32" s="28"/>
    </row>
  </sheetData>
  <sheetProtection selectLockedCells="1" selectUnlockedCells="1"/>
  <mergeCells count="21">
    <mergeCell ref="A1:Q1"/>
    <mergeCell ref="A3:B3"/>
    <mergeCell ref="G3:N3"/>
    <mergeCell ref="C3:F4"/>
    <mergeCell ref="O3:O5"/>
    <mergeCell ref="M19:M20"/>
    <mergeCell ref="A18:B19"/>
    <mergeCell ref="Q3:Q5"/>
    <mergeCell ref="N4:N5"/>
    <mergeCell ref="N19:N20"/>
    <mergeCell ref="O18:O20"/>
    <mergeCell ref="Q18:Q20"/>
    <mergeCell ref="C18:F19"/>
    <mergeCell ref="G19:I19"/>
    <mergeCell ref="J4:L4"/>
    <mergeCell ref="G18:N18"/>
    <mergeCell ref="G4:I4"/>
    <mergeCell ref="J19:L19"/>
    <mergeCell ref="P18:P20"/>
    <mergeCell ref="P3:P5"/>
    <mergeCell ref="M4:M5"/>
  </mergeCells>
  <conditionalFormatting sqref="B21:Q31">
    <cfRule type="expression" priority="1" dxfId="0" stopIfTrue="1">
      <formula>MOD(ROW(A21)-ROW($A$5)+$Y$1,$Z$1+$Y$1)&lt;$Z$1</formula>
    </cfRule>
  </conditionalFormatting>
  <conditionalFormatting sqref="B6:Q16">
    <cfRule type="expression" priority="40" dxfId="0" stopIfTrue="1">
      <formula>MOD(ROW(B6)-ROW($A$5)+$Y$1,$Z$1+$Y$1)&lt;$Z$1</formula>
    </cfRule>
  </conditionalFormatting>
  <printOptions/>
  <pageMargins left="0.7874015748031497" right="0.5118110236220472" top="0.7874015748031497" bottom="0.5905511811023623" header="0.5118110236220472" footer="0.31496062992125984"/>
  <pageSetup horizontalDpi="600" verticalDpi="600" orientation="landscape" paperSize="9" scale="63" r:id="rId1"/>
  <headerFooter alignWithMargins="0">
    <oddFooter>&amp;CHlučinská liga mládeže - 10. ročník 2021 / 2022&amp;RPro HLM zpracoval Durlák Jan</oddFooter>
  </headerFooter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6" width="11.57421875" style="0" customWidth="1"/>
    <col min="7" max="7" width="12.00390625" style="0" customWidth="1"/>
    <col min="8" max="13" width="11.57421875" style="0" customWidth="1"/>
    <col min="14" max="14" width="11.57421875" style="57" customWidth="1"/>
    <col min="15" max="15" width="11.57421875" style="0" customWidth="1"/>
    <col min="16" max="16" width="11.57421875" style="25" customWidth="1"/>
    <col min="17" max="17" width="11.421875" style="25" customWidth="1"/>
    <col min="18" max="19" width="11.57421875" style="25" customWidth="1"/>
  </cols>
  <sheetData>
    <row r="1" spans="1:26" ht="22.5">
      <c r="A1" s="295" t="s">
        <v>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Y1">
        <v>1</v>
      </c>
      <c r="Z1">
        <v>1</v>
      </c>
    </row>
    <row r="2" ht="16.5" thickBot="1">
      <c r="A2" s="32"/>
    </row>
    <row r="3" spans="1:19" ht="16.5" customHeight="1" thickBot="1">
      <c r="A3" s="301" t="s">
        <v>32</v>
      </c>
      <c r="B3" s="302"/>
      <c r="C3" s="303" t="s">
        <v>48</v>
      </c>
      <c r="D3" s="304"/>
      <c r="E3" s="304"/>
      <c r="F3" s="304"/>
      <c r="G3" s="304"/>
      <c r="H3" s="305"/>
      <c r="I3" s="303" t="s">
        <v>49</v>
      </c>
      <c r="J3" s="304"/>
      <c r="K3" s="304"/>
      <c r="L3" s="304"/>
      <c r="M3" s="304"/>
      <c r="N3" s="304"/>
      <c r="O3" s="304"/>
      <c r="P3" s="305"/>
      <c r="Q3" s="280" t="s">
        <v>35</v>
      </c>
      <c r="R3" s="281" t="s">
        <v>36</v>
      </c>
      <c r="S3" s="296" t="s">
        <v>37</v>
      </c>
    </row>
    <row r="4" spans="1:19" ht="16.5" customHeight="1" thickBot="1">
      <c r="A4" s="301"/>
      <c r="B4" s="302"/>
      <c r="C4" s="297" t="s">
        <v>50</v>
      </c>
      <c r="D4" s="298"/>
      <c r="E4" s="299" t="s">
        <v>51</v>
      </c>
      <c r="F4" s="299"/>
      <c r="G4" s="300" t="s">
        <v>41</v>
      </c>
      <c r="H4" s="287" t="s">
        <v>42</v>
      </c>
      <c r="I4" s="297" t="s">
        <v>50</v>
      </c>
      <c r="J4" s="298"/>
      <c r="K4" s="298"/>
      <c r="L4" s="299" t="s">
        <v>51</v>
      </c>
      <c r="M4" s="299"/>
      <c r="N4" s="299"/>
      <c r="O4" s="300" t="s">
        <v>41</v>
      </c>
      <c r="P4" s="287" t="s">
        <v>42</v>
      </c>
      <c r="Q4" s="280"/>
      <c r="R4" s="281"/>
      <c r="S4" s="296"/>
    </row>
    <row r="5" spans="1:19" ht="16.5" thickBot="1">
      <c r="A5" s="58" t="s">
        <v>52</v>
      </c>
      <c r="B5" s="218" t="s">
        <v>2</v>
      </c>
      <c r="C5" s="219" t="s">
        <v>53</v>
      </c>
      <c r="D5" s="220" t="s">
        <v>54</v>
      </c>
      <c r="E5" s="55" t="s">
        <v>53</v>
      </c>
      <c r="F5" s="55" t="s">
        <v>54</v>
      </c>
      <c r="G5" s="300"/>
      <c r="H5" s="288"/>
      <c r="I5" s="54" t="s">
        <v>43</v>
      </c>
      <c r="J5" s="213" t="s">
        <v>55</v>
      </c>
      <c r="K5" s="213" t="s">
        <v>54</v>
      </c>
      <c r="L5" s="35" t="s">
        <v>43</v>
      </c>
      <c r="M5" s="35" t="s">
        <v>55</v>
      </c>
      <c r="N5" s="35" t="s">
        <v>54</v>
      </c>
      <c r="O5" s="300"/>
      <c r="P5" s="288"/>
      <c r="Q5" s="280"/>
      <c r="R5" s="281"/>
      <c r="S5" s="296"/>
    </row>
    <row r="6" spans="1:19" ht="15.75">
      <c r="A6" s="39" t="s">
        <v>16</v>
      </c>
      <c r="B6" s="224" t="s">
        <v>8</v>
      </c>
      <c r="C6" s="154">
        <v>66.926</v>
      </c>
      <c r="D6" s="221">
        <v>20</v>
      </c>
      <c r="E6" s="221"/>
      <c r="F6" s="130"/>
      <c r="G6" s="149">
        <f>IF(C6="","",MIN(C6+D6,IF(E6&lt;&gt;"",E6+F6,999)))</f>
        <v>86.926</v>
      </c>
      <c r="H6" s="209">
        <f aca="true" t="shared" si="0" ref="H6:H15">IF(C6="","",RANK(G6,$G$6:$G$15,1))</f>
        <v>5</v>
      </c>
      <c r="I6" s="129">
        <v>318.5</v>
      </c>
      <c r="J6" s="131">
        <v>318.37</v>
      </c>
      <c r="K6" s="130">
        <v>80</v>
      </c>
      <c r="L6" s="211"/>
      <c r="M6" s="131"/>
      <c r="N6" s="130"/>
      <c r="O6" s="131">
        <f>IF(I6="","",MIN(MAX(I6,J6)+K6,IF(L6&lt;&gt;"",MAX(L6,M6)+N6,500)))</f>
        <v>398.5</v>
      </c>
      <c r="P6" s="49">
        <f aca="true" t="shared" si="1" ref="P6:P15">IF(I6="","",RANK(O6,$O$6:$O$15,1))</f>
        <v>9</v>
      </c>
      <c r="Q6" s="167">
        <f aca="true" t="shared" si="2" ref="Q6:Q12">IF(H6="","",H6+P6)</f>
        <v>14</v>
      </c>
      <c r="R6" s="66">
        <f>IF(Q6="","",RANK(Q6,$Q$6:$Q$15,1))</f>
        <v>7</v>
      </c>
      <c r="S6" s="97">
        <f>IF(R6="","",VLOOKUP(R6,'Bodové hodnocení'!$A$1:$B$20,2,FALSE))</f>
        <v>5</v>
      </c>
    </row>
    <row r="7" spans="1:19" ht="15.75">
      <c r="A7" s="119" t="s">
        <v>18</v>
      </c>
      <c r="B7" s="225" t="s">
        <v>66</v>
      </c>
      <c r="C7" s="153">
        <v>71.5</v>
      </c>
      <c r="D7" s="222"/>
      <c r="E7" s="222"/>
      <c r="F7" s="124"/>
      <c r="G7" s="149">
        <f aca="true" t="shared" si="3" ref="G7:G15">IF(C7="","",MIN(C7+D7,IF(E7&lt;&gt;"",E7+F7,999)))</f>
        <v>71.5</v>
      </c>
      <c r="H7" s="210">
        <f t="shared" si="0"/>
        <v>2</v>
      </c>
      <c r="I7" s="157">
        <v>200.65</v>
      </c>
      <c r="J7" s="125">
        <v>200.65</v>
      </c>
      <c r="K7" s="124">
        <v>40</v>
      </c>
      <c r="L7" s="212"/>
      <c r="M7" s="179"/>
      <c r="N7" s="180"/>
      <c r="O7" s="125">
        <f>IF(I7="","",MIN(MAX(I7,J7)+K7,IF(L7&lt;&gt;"",MAX(L7,M7)+N7,500)))</f>
        <v>240.65</v>
      </c>
      <c r="P7" s="50">
        <f t="shared" si="1"/>
        <v>5</v>
      </c>
      <c r="Q7" s="167">
        <f t="shared" si="2"/>
        <v>7</v>
      </c>
      <c r="R7" s="66">
        <f>IF(Q7="","",RANK(Q7,$Q$6:$Q$15,1))</f>
        <v>4</v>
      </c>
      <c r="S7" s="97">
        <f>IF(R7="","",VLOOKUP(R7,'Bodové hodnocení'!$A$1:$B$20,2,FALSE))</f>
        <v>8</v>
      </c>
    </row>
    <row r="8" spans="1:19" ht="15.75">
      <c r="A8" s="119" t="s">
        <v>19</v>
      </c>
      <c r="B8" s="225" t="s">
        <v>13</v>
      </c>
      <c r="C8" s="153">
        <v>68.764</v>
      </c>
      <c r="D8" s="222">
        <v>10</v>
      </c>
      <c r="E8" s="222"/>
      <c r="F8" s="124"/>
      <c r="G8" s="149">
        <f t="shared" si="3"/>
        <v>78.764</v>
      </c>
      <c r="H8" s="210">
        <f t="shared" si="0"/>
        <v>4</v>
      </c>
      <c r="I8" s="157">
        <v>145.63</v>
      </c>
      <c r="J8" s="125">
        <v>145.69</v>
      </c>
      <c r="K8" s="124">
        <v>20</v>
      </c>
      <c r="L8" s="123"/>
      <c r="M8" s="125"/>
      <c r="N8" s="124"/>
      <c r="O8" s="125">
        <f aca="true" t="shared" si="4" ref="O8:O13">IF(I8="","",MIN(MAX(I8,J8)+K8,IF(L8&lt;&gt;"",MAX(L8,M8)+N8,500)))</f>
        <v>165.69</v>
      </c>
      <c r="P8" s="50">
        <f t="shared" si="1"/>
        <v>1</v>
      </c>
      <c r="Q8" s="167">
        <f t="shared" si="2"/>
        <v>5</v>
      </c>
      <c r="R8" s="66">
        <v>3</v>
      </c>
      <c r="S8" s="97">
        <f>IF(R8="","",VLOOKUP(R8,'Bodové hodnocení'!$A$1:$B$20,2,FALSE))</f>
        <v>9</v>
      </c>
    </row>
    <row r="9" spans="1:19" ht="15.75">
      <c r="A9" s="119" t="s">
        <v>20</v>
      </c>
      <c r="B9" s="225" t="s">
        <v>7</v>
      </c>
      <c r="C9" s="153">
        <v>61.808</v>
      </c>
      <c r="D9" s="222">
        <v>10</v>
      </c>
      <c r="E9" s="222"/>
      <c r="F9" s="124"/>
      <c r="G9" s="149">
        <f t="shared" si="3"/>
        <v>71.80799999999999</v>
      </c>
      <c r="H9" s="210">
        <f t="shared" si="0"/>
        <v>3</v>
      </c>
      <c r="I9" s="157">
        <v>176.39</v>
      </c>
      <c r="J9" s="125">
        <v>176.42</v>
      </c>
      <c r="K9" s="124">
        <v>20</v>
      </c>
      <c r="L9" s="123"/>
      <c r="M9" s="125"/>
      <c r="N9" s="124"/>
      <c r="O9" s="125">
        <f t="shared" si="4"/>
        <v>196.42</v>
      </c>
      <c r="P9" s="50">
        <f t="shared" si="1"/>
        <v>2</v>
      </c>
      <c r="Q9" s="167">
        <f t="shared" si="2"/>
        <v>5</v>
      </c>
      <c r="R9" s="66">
        <v>2</v>
      </c>
      <c r="S9" s="97">
        <f>IF(R9="","",VLOOKUP(R9,'Bodové hodnocení'!$A$1:$B$20,2,FALSE))</f>
        <v>10</v>
      </c>
    </row>
    <row r="10" spans="1:19" ht="15.75">
      <c r="A10" s="119" t="s">
        <v>21</v>
      </c>
      <c r="B10" s="225" t="s">
        <v>10</v>
      </c>
      <c r="C10" s="153">
        <v>116.777</v>
      </c>
      <c r="D10" s="222">
        <v>10</v>
      </c>
      <c r="E10" s="222"/>
      <c r="F10" s="124"/>
      <c r="G10" s="149">
        <f t="shared" si="3"/>
        <v>126.777</v>
      </c>
      <c r="H10" s="210">
        <f t="shared" si="0"/>
        <v>9</v>
      </c>
      <c r="I10" s="157">
        <v>264.66</v>
      </c>
      <c r="J10" s="125">
        <v>264.72</v>
      </c>
      <c r="K10" s="124">
        <v>60</v>
      </c>
      <c r="L10" s="123"/>
      <c r="M10" s="125"/>
      <c r="N10" s="124"/>
      <c r="O10" s="125">
        <f t="shared" si="4"/>
        <v>324.72</v>
      </c>
      <c r="P10" s="50">
        <f t="shared" si="1"/>
        <v>8</v>
      </c>
      <c r="Q10" s="167">
        <f t="shared" si="2"/>
        <v>17</v>
      </c>
      <c r="R10" s="66">
        <f>IF(Q10="","",RANK(Q10,$Q$6:$Q$15,1))</f>
        <v>8</v>
      </c>
      <c r="S10" s="97">
        <f>IF(R10="","",VLOOKUP(R10,'Bodové hodnocení'!$A$1:$B$20,2,FALSE))</f>
        <v>4</v>
      </c>
    </row>
    <row r="11" spans="1:19" ht="15.75">
      <c r="A11" s="119" t="s">
        <v>22</v>
      </c>
      <c r="B11" s="225" t="s">
        <v>4</v>
      </c>
      <c r="C11" s="153">
        <v>96.248</v>
      </c>
      <c r="D11" s="222">
        <v>10</v>
      </c>
      <c r="E11" s="222"/>
      <c r="F11" s="124"/>
      <c r="G11" s="149">
        <f t="shared" si="3"/>
        <v>106.248</v>
      </c>
      <c r="H11" s="210">
        <f t="shared" si="0"/>
        <v>7</v>
      </c>
      <c r="I11" s="157">
        <v>180.03</v>
      </c>
      <c r="J11" s="125">
        <v>180.5</v>
      </c>
      <c r="K11" s="124">
        <v>40</v>
      </c>
      <c r="L11" s="123"/>
      <c r="M11" s="125"/>
      <c r="N11" s="124"/>
      <c r="O11" s="125">
        <f t="shared" si="4"/>
        <v>220.5</v>
      </c>
      <c r="P11" s="50">
        <f t="shared" si="1"/>
        <v>3</v>
      </c>
      <c r="Q11" s="167">
        <f t="shared" si="2"/>
        <v>10</v>
      </c>
      <c r="R11" s="66">
        <f>IF(Q11="","",RANK(Q11,$Q$6:$Q$15,1))</f>
        <v>5</v>
      </c>
      <c r="S11" s="97">
        <f>IF(R11="","",VLOOKUP(R11,'Bodové hodnocení'!$A$1:$B$20,2,FALSE))</f>
        <v>7</v>
      </c>
    </row>
    <row r="12" spans="1:19" ht="15.75">
      <c r="A12" s="119" t="s">
        <v>23</v>
      </c>
      <c r="B12" s="225" t="s">
        <v>14</v>
      </c>
      <c r="C12" s="153">
        <v>95.497</v>
      </c>
      <c r="D12" s="222"/>
      <c r="E12" s="222"/>
      <c r="F12" s="124"/>
      <c r="G12" s="149">
        <f t="shared" si="3"/>
        <v>95.497</v>
      </c>
      <c r="H12" s="210">
        <f t="shared" si="0"/>
        <v>6</v>
      </c>
      <c r="I12" s="157">
        <v>201.21</v>
      </c>
      <c r="J12" s="125">
        <v>201.25</v>
      </c>
      <c r="K12" s="124">
        <v>40</v>
      </c>
      <c r="L12" s="123"/>
      <c r="M12" s="125"/>
      <c r="N12" s="124"/>
      <c r="O12" s="125">
        <f t="shared" si="4"/>
        <v>241.25</v>
      </c>
      <c r="P12" s="50">
        <f t="shared" si="1"/>
        <v>6</v>
      </c>
      <c r="Q12" s="167">
        <f t="shared" si="2"/>
        <v>12</v>
      </c>
      <c r="R12" s="66">
        <f>IF(Q12="","",RANK(Q12,$Q$6:$Q$15,1))</f>
        <v>6</v>
      </c>
      <c r="S12" s="97">
        <f>IF(R12="","",VLOOKUP(R12,'Bodové hodnocení'!$A$1:$B$20,2,FALSE))</f>
        <v>6</v>
      </c>
    </row>
    <row r="13" spans="1:19" ht="15.75">
      <c r="A13" s="119" t="s">
        <v>25</v>
      </c>
      <c r="B13" s="225" t="s">
        <v>6</v>
      </c>
      <c r="C13" s="153">
        <v>59.733</v>
      </c>
      <c r="D13" s="222"/>
      <c r="E13" s="222"/>
      <c r="F13" s="124"/>
      <c r="G13" s="149">
        <f t="shared" si="3"/>
        <v>59.733</v>
      </c>
      <c r="H13" s="210">
        <f t="shared" si="0"/>
        <v>1</v>
      </c>
      <c r="I13" s="157">
        <v>189.65</v>
      </c>
      <c r="J13" s="125">
        <v>189.72</v>
      </c>
      <c r="K13" s="124">
        <v>40</v>
      </c>
      <c r="L13" s="123"/>
      <c r="M13" s="125"/>
      <c r="N13" s="124"/>
      <c r="O13" s="125">
        <f t="shared" si="4"/>
        <v>229.72</v>
      </c>
      <c r="P13" s="50">
        <f t="shared" si="1"/>
        <v>4</v>
      </c>
      <c r="Q13" s="167">
        <f>IF(H13="","",H13+P13)</f>
        <v>5</v>
      </c>
      <c r="R13" s="66">
        <f>IF(Q13="","",RANK(Q13,$Q$6:$Q$15,1))</f>
        <v>1</v>
      </c>
      <c r="S13" s="97">
        <f>IF(R13="","",VLOOKUP(R13,'Bodové hodnocení'!$A$1:$B$20,2,FALSE))</f>
        <v>11</v>
      </c>
    </row>
    <row r="14" spans="1:19" ht="15.75">
      <c r="A14" s="119" t="s">
        <v>26</v>
      </c>
      <c r="B14" s="225" t="s">
        <v>5</v>
      </c>
      <c r="C14" s="153">
        <v>111.241</v>
      </c>
      <c r="D14" s="222"/>
      <c r="E14" s="222"/>
      <c r="F14" s="124"/>
      <c r="G14" s="149">
        <f t="shared" si="3"/>
        <v>111.241</v>
      </c>
      <c r="H14" s="210">
        <f t="shared" si="0"/>
        <v>8</v>
      </c>
      <c r="I14" s="157">
        <v>388.32</v>
      </c>
      <c r="J14" s="125">
        <v>388.3</v>
      </c>
      <c r="K14" s="124">
        <v>60</v>
      </c>
      <c r="L14" s="123"/>
      <c r="M14" s="125"/>
      <c r="N14" s="124"/>
      <c r="O14" s="125">
        <f>IF(I14="","",MIN(MAX(I14,J14)+K14,IF(L14&lt;&gt;"",MAX(L14,M14)+N14,500)))</f>
        <v>448.32</v>
      </c>
      <c r="P14" s="50">
        <f t="shared" si="1"/>
        <v>10</v>
      </c>
      <c r="Q14" s="167">
        <f>IF(H14="","",H14+P14)</f>
        <v>18</v>
      </c>
      <c r="R14" s="66">
        <f>IF(Q14="","",RANK(Q14,$Q$6:$Q$15,1))</f>
        <v>10</v>
      </c>
      <c r="S14" s="97">
        <f>IF(R14="","",VLOOKUP(R14,'Bodové hodnocení'!$A$1:$B$20,2,FALSE))</f>
        <v>2</v>
      </c>
    </row>
    <row r="15" spans="1:19" ht="16.5" thickBot="1">
      <c r="A15" s="119" t="s">
        <v>27</v>
      </c>
      <c r="B15" s="226" t="s">
        <v>24</v>
      </c>
      <c r="C15" s="163">
        <v>172.993</v>
      </c>
      <c r="D15" s="223"/>
      <c r="E15" s="223"/>
      <c r="F15" s="124"/>
      <c r="G15" s="149">
        <f t="shared" si="3"/>
        <v>172.993</v>
      </c>
      <c r="H15" s="210">
        <f t="shared" si="0"/>
        <v>10</v>
      </c>
      <c r="I15" s="158">
        <v>250.62</v>
      </c>
      <c r="J15" s="137">
        <v>250.6</v>
      </c>
      <c r="K15" s="136">
        <v>20</v>
      </c>
      <c r="L15" s="123"/>
      <c r="M15" s="125"/>
      <c r="N15" s="124"/>
      <c r="O15" s="125">
        <f>IF(I15="","",MIN(MAX(I15,J15)+K15,IF(L15&lt;&gt;"",MAX(L15,M15)+N15,500)))</f>
        <v>270.62</v>
      </c>
      <c r="P15" s="50">
        <f t="shared" si="1"/>
        <v>7</v>
      </c>
      <c r="Q15" s="167">
        <f>IF(H15="","",H15+P15)</f>
        <v>17</v>
      </c>
      <c r="R15" s="66">
        <v>9</v>
      </c>
      <c r="S15" s="97">
        <f>IF(R15="","",VLOOKUP(R15,'Bodové hodnocení'!$A$1:$B$20,2,FALSE))</f>
        <v>3</v>
      </c>
    </row>
    <row r="16" spans="1:19" ht="16.5" thickBot="1">
      <c r="A16" s="60"/>
      <c r="B16" s="60"/>
      <c r="C16" s="169"/>
      <c r="D16" s="60"/>
      <c r="E16" s="60"/>
      <c r="F16" s="60"/>
      <c r="G16" s="60"/>
      <c r="H16" s="170"/>
      <c r="I16" s="214"/>
      <c r="J16" s="215"/>
      <c r="K16" s="215"/>
      <c r="L16" s="60"/>
      <c r="M16" s="60"/>
      <c r="N16" s="61"/>
      <c r="O16" s="60"/>
      <c r="P16" s="171"/>
      <c r="Q16" s="62"/>
      <c r="R16" s="63"/>
      <c r="S16" s="62"/>
    </row>
    <row r="17" spans="1:19" ht="16.5" customHeight="1" thickBot="1">
      <c r="A17" s="301" t="s">
        <v>45</v>
      </c>
      <c r="B17" s="302"/>
      <c r="C17" s="303" t="s">
        <v>48</v>
      </c>
      <c r="D17" s="304"/>
      <c r="E17" s="304"/>
      <c r="F17" s="304"/>
      <c r="G17" s="304"/>
      <c r="H17" s="305"/>
      <c r="I17" s="303" t="s">
        <v>49</v>
      </c>
      <c r="J17" s="304"/>
      <c r="K17" s="304"/>
      <c r="L17" s="304"/>
      <c r="M17" s="304"/>
      <c r="N17" s="304"/>
      <c r="O17" s="304"/>
      <c r="P17" s="305"/>
      <c r="Q17" s="280" t="s">
        <v>35</v>
      </c>
      <c r="R17" s="281" t="s">
        <v>36</v>
      </c>
      <c r="S17" s="296" t="s">
        <v>37</v>
      </c>
    </row>
    <row r="18" spans="1:19" ht="16.5" customHeight="1" thickBot="1">
      <c r="A18" s="301"/>
      <c r="B18" s="302"/>
      <c r="C18" s="297" t="s">
        <v>50</v>
      </c>
      <c r="D18" s="298"/>
      <c r="E18" s="299" t="s">
        <v>51</v>
      </c>
      <c r="F18" s="299"/>
      <c r="G18" s="300" t="s">
        <v>41</v>
      </c>
      <c r="H18" s="287" t="s">
        <v>42</v>
      </c>
      <c r="I18" s="297" t="s">
        <v>50</v>
      </c>
      <c r="J18" s="298"/>
      <c r="K18" s="298"/>
      <c r="L18" s="299" t="s">
        <v>51</v>
      </c>
      <c r="M18" s="299"/>
      <c r="N18" s="299"/>
      <c r="O18" s="300" t="s">
        <v>41</v>
      </c>
      <c r="P18" s="287" t="s">
        <v>42</v>
      </c>
      <c r="Q18" s="280"/>
      <c r="R18" s="281"/>
      <c r="S18" s="296"/>
    </row>
    <row r="19" spans="1:19" ht="16.5" thickBot="1">
      <c r="A19" s="58" t="s">
        <v>52</v>
      </c>
      <c r="B19" s="59" t="s">
        <v>2</v>
      </c>
      <c r="C19" s="168" t="s">
        <v>53</v>
      </c>
      <c r="D19" s="55" t="s">
        <v>54</v>
      </c>
      <c r="E19" s="55" t="s">
        <v>53</v>
      </c>
      <c r="F19" s="55" t="s">
        <v>54</v>
      </c>
      <c r="G19" s="300"/>
      <c r="H19" s="288"/>
      <c r="I19" s="33" t="s">
        <v>43</v>
      </c>
      <c r="J19" s="35" t="s">
        <v>55</v>
      </c>
      <c r="K19" s="35" t="s">
        <v>54</v>
      </c>
      <c r="L19" s="35" t="s">
        <v>43</v>
      </c>
      <c r="M19" s="35" t="s">
        <v>55</v>
      </c>
      <c r="N19" s="35" t="s">
        <v>54</v>
      </c>
      <c r="O19" s="300"/>
      <c r="P19" s="288"/>
      <c r="Q19" s="280"/>
      <c r="R19" s="281"/>
      <c r="S19" s="296"/>
    </row>
    <row r="20" spans="1:19" ht="16.5" thickTop="1">
      <c r="A20" s="39" t="s">
        <v>16</v>
      </c>
      <c r="B20" s="224" t="s">
        <v>8</v>
      </c>
      <c r="C20" s="154">
        <v>49.937</v>
      </c>
      <c r="D20" s="221"/>
      <c r="E20" s="221"/>
      <c r="F20" s="130"/>
      <c r="G20" s="229" t="s">
        <v>76</v>
      </c>
      <c r="H20" s="230">
        <v>12</v>
      </c>
      <c r="I20" s="231">
        <v>128.75</v>
      </c>
      <c r="J20" s="227">
        <v>128.75</v>
      </c>
      <c r="K20" s="227">
        <v>30</v>
      </c>
      <c r="L20" s="228"/>
      <c r="M20" s="228"/>
      <c r="N20" s="228"/>
      <c r="O20" s="232">
        <f>IF(I20="","",MIN(MAX(I20,J20)+K20,IF(L20&lt;&gt;"",MAX(L20,M20)+N20,500)))</f>
        <v>158.75</v>
      </c>
      <c r="P20" s="49">
        <f aca="true" t="shared" si="5" ref="P20:P31">IF(I20="","",RANK(O20,$O$20:$O$31,1))</f>
        <v>7</v>
      </c>
      <c r="Q20" s="167">
        <f aca="true" t="shared" si="6" ref="Q20:Q25">IF(C20="","",H20+P20)</f>
        <v>19</v>
      </c>
      <c r="R20" s="66">
        <f aca="true" t="shared" si="7" ref="R20:R26">IF(Q20="","",RANK(Q20,$Q$20:$Q$31,1))</f>
        <v>10</v>
      </c>
      <c r="S20" s="97">
        <f>IF(R20="","",VLOOKUP(R20,'Bodové hodnocení'!$A$1:$B$20,2,FALSE))</f>
        <v>2</v>
      </c>
    </row>
    <row r="21" spans="1:19" ht="15.75">
      <c r="A21" s="41" t="s">
        <v>18</v>
      </c>
      <c r="B21" s="225" t="s">
        <v>66</v>
      </c>
      <c r="C21" s="153">
        <v>56.158</v>
      </c>
      <c r="D21" s="222">
        <v>10</v>
      </c>
      <c r="E21" s="222"/>
      <c r="F21" s="124"/>
      <c r="G21" s="235">
        <f>IF(C21="","",MIN(C21+D21,IF(E21&lt;&gt;"",E21+F21,99)))</f>
        <v>66.158</v>
      </c>
      <c r="H21" s="236">
        <f aca="true" t="shared" si="8" ref="H21:H31">IF(C21="","",RANK(G21,$G$20:$G$31,1))</f>
        <v>9</v>
      </c>
      <c r="I21" s="237">
        <v>161.47</v>
      </c>
      <c r="J21" s="233">
        <v>161.53</v>
      </c>
      <c r="K21" s="233">
        <v>0</v>
      </c>
      <c r="L21" s="234"/>
      <c r="M21" s="234"/>
      <c r="N21" s="234"/>
      <c r="O21" s="238">
        <f>IF(I21="","",MIN(MAX(I21,J21)+K21,IF(L21&lt;&gt;"",MAX(L21,M21)+N21,500)))</f>
        <v>161.53</v>
      </c>
      <c r="P21" s="50">
        <f t="shared" si="5"/>
        <v>8</v>
      </c>
      <c r="Q21" s="167">
        <f t="shared" si="6"/>
        <v>17</v>
      </c>
      <c r="R21" s="66">
        <f t="shared" si="7"/>
        <v>9</v>
      </c>
      <c r="S21" s="97">
        <f>IF(R21="","",VLOOKUP(R21,'Bodové hodnocení'!$A$1:$B$20,2,FALSE))</f>
        <v>3</v>
      </c>
    </row>
    <row r="22" spans="1:19" ht="15.75">
      <c r="A22" s="41" t="s">
        <v>19</v>
      </c>
      <c r="B22" s="225" t="s">
        <v>12</v>
      </c>
      <c r="C22" s="153">
        <v>55.609</v>
      </c>
      <c r="D22" s="222"/>
      <c r="E22" s="222"/>
      <c r="F22" s="124"/>
      <c r="G22" s="235">
        <f>IF(C22="","",MIN(C22+D22,IF(E22&lt;&gt;"",E22+F22,99)))</f>
        <v>55.609</v>
      </c>
      <c r="H22" s="236">
        <f t="shared" si="8"/>
        <v>5</v>
      </c>
      <c r="I22" s="241">
        <v>170.14</v>
      </c>
      <c r="J22" s="239">
        <v>170.12</v>
      </c>
      <c r="K22" s="239">
        <v>40</v>
      </c>
      <c r="L22" s="240"/>
      <c r="M22" s="240"/>
      <c r="N22" s="240"/>
      <c r="O22" s="238">
        <f>IF(I22="","",MIN(MAX(I22,J22)+K22,IF(L22&lt;&gt;"",MAX(L22,M22)+N22,500)))</f>
        <v>210.14</v>
      </c>
      <c r="P22" s="50">
        <f t="shared" si="5"/>
        <v>11</v>
      </c>
      <c r="Q22" s="167">
        <f t="shared" si="6"/>
        <v>16</v>
      </c>
      <c r="R22" s="66">
        <f t="shared" si="7"/>
        <v>8</v>
      </c>
      <c r="S22" s="97">
        <f>IF(R22="","",VLOOKUP(R22,'Bodové hodnocení'!$A$1:$B$20,2,FALSE))</f>
        <v>4</v>
      </c>
    </row>
    <row r="23" spans="1:19" ht="15.75">
      <c r="A23" s="41" t="s">
        <v>20</v>
      </c>
      <c r="B23" s="225" t="s">
        <v>13</v>
      </c>
      <c r="C23" s="153">
        <v>41.503</v>
      </c>
      <c r="D23" s="222"/>
      <c r="E23" s="222"/>
      <c r="F23" s="124"/>
      <c r="G23" s="235">
        <f>IF(C23="","",MIN(C23+D23,IF(E23&lt;&gt;"",E23+F23,99)))</f>
        <v>41.503</v>
      </c>
      <c r="H23" s="236">
        <f t="shared" si="8"/>
        <v>1</v>
      </c>
      <c r="I23" s="237" t="s">
        <v>78</v>
      </c>
      <c r="J23" s="233">
        <v>108.56</v>
      </c>
      <c r="K23" s="233">
        <v>0</v>
      </c>
      <c r="L23" s="233">
        <v>144.65</v>
      </c>
      <c r="M23" s="233">
        <v>144.5</v>
      </c>
      <c r="N23" s="233">
        <v>0</v>
      </c>
      <c r="O23" s="238">
        <f aca="true" t="shared" si="9" ref="O23:O31">IF(I23="","",MIN(MAX(I23,J23)+K23,IF(L23&lt;&gt;"",MAX(L23,M23)+N23,500)))</f>
        <v>108.56</v>
      </c>
      <c r="P23" s="50">
        <f t="shared" si="5"/>
        <v>1</v>
      </c>
      <c r="Q23" s="167">
        <f t="shared" si="6"/>
        <v>2</v>
      </c>
      <c r="R23" s="66">
        <f t="shared" si="7"/>
        <v>1</v>
      </c>
      <c r="S23" s="97">
        <f>IF(R23="","",VLOOKUP(R23,'Bodové hodnocení'!$A$1:$B$20,2,FALSE))</f>
        <v>11</v>
      </c>
    </row>
    <row r="24" spans="1:19" ht="15.75">
      <c r="A24" s="41" t="s">
        <v>21</v>
      </c>
      <c r="B24" s="225" t="s">
        <v>7</v>
      </c>
      <c r="C24" s="153">
        <v>53.887</v>
      </c>
      <c r="D24" s="222">
        <v>10</v>
      </c>
      <c r="E24" s="222"/>
      <c r="F24" s="124"/>
      <c r="G24" s="235">
        <f>IF(C24="","",MIN(C24+D24,IF(E24&lt;&gt;"",E24+F24,99)))</f>
        <v>63.887</v>
      </c>
      <c r="H24" s="236">
        <f t="shared" si="8"/>
        <v>8</v>
      </c>
      <c r="I24" s="241">
        <v>181.61</v>
      </c>
      <c r="J24" s="239">
        <v>181.56</v>
      </c>
      <c r="K24" s="239">
        <v>40</v>
      </c>
      <c r="L24" s="240"/>
      <c r="M24" s="240"/>
      <c r="N24" s="240"/>
      <c r="O24" s="238">
        <f>IF(I24="","",MIN(MAX(I24,J24)+K24,IF(L24&lt;&gt;"",MAX(L24,M24)+N24,500)))</f>
        <v>221.61</v>
      </c>
      <c r="P24" s="50">
        <f t="shared" si="5"/>
        <v>12</v>
      </c>
      <c r="Q24" s="167">
        <f t="shared" si="6"/>
        <v>20</v>
      </c>
      <c r="R24" s="66">
        <f t="shared" si="7"/>
        <v>11</v>
      </c>
      <c r="S24" s="97">
        <f>IF(R24="","",VLOOKUP(R24,'Bodové hodnocení'!$A$1:$B$20,2,FALSE))</f>
        <v>1</v>
      </c>
    </row>
    <row r="25" spans="1:19" ht="15.75">
      <c r="A25" s="41" t="s">
        <v>22</v>
      </c>
      <c r="B25" s="225" t="s">
        <v>10</v>
      </c>
      <c r="C25" s="153">
        <v>59.746</v>
      </c>
      <c r="D25" s="222">
        <v>10</v>
      </c>
      <c r="E25" s="222"/>
      <c r="F25" s="124"/>
      <c r="G25" s="235">
        <f>IF(C25="","",MIN(C25+D25,IF(E25&lt;&gt;"",E25+F25,99)))</f>
        <v>69.74600000000001</v>
      </c>
      <c r="H25" s="236">
        <f t="shared" si="8"/>
        <v>11</v>
      </c>
      <c r="I25" s="237">
        <v>140.79</v>
      </c>
      <c r="J25" s="233">
        <v>140.85</v>
      </c>
      <c r="K25" s="233">
        <v>0</v>
      </c>
      <c r="L25" s="234"/>
      <c r="M25" s="234"/>
      <c r="N25" s="234"/>
      <c r="O25" s="238">
        <f>IF(I25="","",MIN(MAX(I25,J25)+K25,IF(L25&lt;&gt;"",MAX(L25,M25)+N25,500)))</f>
        <v>140.85</v>
      </c>
      <c r="P25" s="50">
        <f t="shared" si="5"/>
        <v>4</v>
      </c>
      <c r="Q25" s="167">
        <f t="shared" si="6"/>
        <v>15</v>
      </c>
      <c r="R25" s="66">
        <f t="shared" si="7"/>
        <v>7</v>
      </c>
      <c r="S25" s="97">
        <f>IF(R25="","",VLOOKUP(R25,'Bodové hodnocení'!$A$1:$B$20,2,FALSE))</f>
        <v>5</v>
      </c>
    </row>
    <row r="26" spans="1:19" ht="15.75">
      <c r="A26" s="41" t="s">
        <v>23</v>
      </c>
      <c r="B26" s="225" t="s">
        <v>4</v>
      </c>
      <c r="C26" s="153">
        <v>49.154</v>
      </c>
      <c r="D26" s="222">
        <v>10</v>
      </c>
      <c r="E26" s="222">
        <v>70.086</v>
      </c>
      <c r="F26" s="124">
        <v>20</v>
      </c>
      <c r="G26" s="235">
        <f aca="true" t="shared" si="10" ref="G26:G31">IF(C26="","",MIN(C26+D26,IF(E26&lt;&gt;"",E26+F26,99)))</f>
        <v>59.154</v>
      </c>
      <c r="H26" s="236">
        <f t="shared" si="8"/>
        <v>6</v>
      </c>
      <c r="I26" s="241">
        <v>153.16</v>
      </c>
      <c r="J26" s="239">
        <v>153.28</v>
      </c>
      <c r="K26" s="239">
        <v>0</v>
      </c>
      <c r="L26" s="239" t="s">
        <v>79</v>
      </c>
      <c r="M26" s="239">
        <v>219.31</v>
      </c>
      <c r="N26" s="239">
        <v>50</v>
      </c>
      <c r="O26" s="238">
        <f>IF(I26="","",MIN(MAX(I26,J26)+K26,IF(L26&lt;&gt;"",MAX(L26,M26)+N26,500)))</f>
        <v>153.28</v>
      </c>
      <c r="P26" s="50">
        <f t="shared" si="5"/>
        <v>6</v>
      </c>
      <c r="Q26" s="167">
        <f aca="true" t="shared" si="11" ref="Q26:Q31">IF(C26="","",H26+P26)</f>
        <v>12</v>
      </c>
      <c r="R26" s="66">
        <f t="shared" si="7"/>
        <v>4</v>
      </c>
      <c r="S26" s="97">
        <f>IF(R26="","",VLOOKUP(R26,'Bodové hodnocení'!$A$1:$B$20,2,FALSE))</f>
        <v>8</v>
      </c>
    </row>
    <row r="27" spans="1:19" ht="15.75">
      <c r="A27" s="41" t="s">
        <v>25</v>
      </c>
      <c r="B27" s="225" t="s">
        <v>17</v>
      </c>
      <c r="C27" s="153">
        <v>56.803</v>
      </c>
      <c r="D27" s="222">
        <v>10</v>
      </c>
      <c r="E27" s="222"/>
      <c r="F27" s="124"/>
      <c r="G27" s="235">
        <f t="shared" si="10"/>
        <v>66.803</v>
      </c>
      <c r="H27" s="236">
        <f t="shared" si="8"/>
        <v>10</v>
      </c>
      <c r="I27" s="237">
        <v>164.79</v>
      </c>
      <c r="J27" s="233">
        <v>164.93</v>
      </c>
      <c r="K27" s="233">
        <v>40</v>
      </c>
      <c r="L27" s="234"/>
      <c r="M27" s="234"/>
      <c r="N27" s="234"/>
      <c r="O27" s="238">
        <f t="shared" si="9"/>
        <v>204.93</v>
      </c>
      <c r="P27" s="50">
        <f t="shared" si="5"/>
        <v>10</v>
      </c>
      <c r="Q27" s="167">
        <f t="shared" si="11"/>
        <v>20</v>
      </c>
      <c r="R27" s="66">
        <v>12</v>
      </c>
      <c r="S27" s="97">
        <f>IF(R27="","",VLOOKUP(R27,'Bodové hodnocení'!$A$1:$B$20,2,FALSE))</f>
        <v>1</v>
      </c>
    </row>
    <row r="28" spans="1:19" ht="15.75">
      <c r="A28" s="41" t="s">
        <v>26</v>
      </c>
      <c r="B28" s="225" t="s">
        <v>14</v>
      </c>
      <c r="C28" s="153">
        <v>51.129</v>
      </c>
      <c r="D28" s="222"/>
      <c r="E28" s="222">
        <v>57.472</v>
      </c>
      <c r="F28" s="124"/>
      <c r="G28" s="235">
        <f t="shared" si="10"/>
        <v>51.129</v>
      </c>
      <c r="H28" s="236">
        <f t="shared" si="8"/>
        <v>3</v>
      </c>
      <c r="I28" s="241">
        <v>102.8</v>
      </c>
      <c r="J28" s="239">
        <v>102.78</v>
      </c>
      <c r="K28" s="239">
        <v>20</v>
      </c>
      <c r="L28" s="239">
        <v>118.89</v>
      </c>
      <c r="M28" s="239">
        <v>118.94</v>
      </c>
      <c r="N28" s="239">
        <v>0</v>
      </c>
      <c r="O28" s="238">
        <f t="shared" si="9"/>
        <v>118.94</v>
      </c>
      <c r="P28" s="50">
        <f t="shared" si="5"/>
        <v>2</v>
      </c>
      <c r="Q28" s="167">
        <f t="shared" si="11"/>
        <v>5</v>
      </c>
      <c r="R28" s="66">
        <v>3</v>
      </c>
      <c r="S28" s="97">
        <f>IF(R28="","",VLOOKUP(R28,'Bodové hodnocení'!$A$1:$B$20,2,FALSE))</f>
        <v>9</v>
      </c>
    </row>
    <row r="29" spans="1:19" ht="15.75">
      <c r="A29" s="41" t="s">
        <v>27</v>
      </c>
      <c r="B29" s="248" t="s">
        <v>6</v>
      </c>
      <c r="C29" s="249">
        <v>47.992</v>
      </c>
      <c r="D29" s="250"/>
      <c r="E29" s="250">
        <v>55.987</v>
      </c>
      <c r="F29" s="124"/>
      <c r="G29" s="235">
        <f t="shared" si="10"/>
        <v>47.992</v>
      </c>
      <c r="H29" s="236">
        <f t="shared" si="8"/>
        <v>2</v>
      </c>
      <c r="I29" s="237">
        <v>111.62</v>
      </c>
      <c r="J29" s="233">
        <v>111.62</v>
      </c>
      <c r="K29" s="233">
        <v>20</v>
      </c>
      <c r="L29" s="233">
        <v>130.97</v>
      </c>
      <c r="M29" s="233">
        <v>130.96</v>
      </c>
      <c r="N29" s="233">
        <v>20</v>
      </c>
      <c r="O29" s="238">
        <f t="shared" si="9"/>
        <v>131.62</v>
      </c>
      <c r="P29" s="50">
        <f t="shared" si="5"/>
        <v>3</v>
      </c>
      <c r="Q29" s="167">
        <f t="shared" si="11"/>
        <v>5</v>
      </c>
      <c r="R29" s="66">
        <f>IF(Q29="","",RANK(Q29,$Q$20:$Q$31,1))</f>
        <v>2</v>
      </c>
      <c r="S29" s="97">
        <f>IF(R29="","",VLOOKUP(R29,'Bodové hodnocení'!$A$1:$B$20,2,FALSE))</f>
        <v>10</v>
      </c>
    </row>
    <row r="30" spans="1:19" ht="15.75">
      <c r="A30" s="247" t="s">
        <v>28</v>
      </c>
      <c r="B30" s="253" t="s">
        <v>5</v>
      </c>
      <c r="C30" s="216">
        <v>50.194</v>
      </c>
      <c r="D30" s="217">
        <v>10</v>
      </c>
      <c r="E30" s="217">
        <v>63.44</v>
      </c>
      <c r="F30" s="239">
        <v>20</v>
      </c>
      <c r="G30" s="235">
        <f t="shared" si="10"/>
        <v>60.194</v>
      </c>
      <c r="H30" s="236">
        <f t="shared" si="8"/>
        <v>7</v>
      </c>
      <c r="I30" s="241">
        <v>132.82</v>
      </c>
      <c r="J30" s="239">
        <v>132.82</v>
      </c>
      <c r="K30" s="239">
        <v>20</v>
      </c>
      <c r="L30" s="240"/>
      <c r="M30" s="240"/>
      <c r="N30" s="240"/>
      <c r="O30" s="238">
        <f>IF(I30="","",MIN(MAX(I30,J30)+K30,IF(L30&lt;&gt;"",MAX(L30,M30)+N30,500)))</f>
        <v>152.82</v>
      </c>
      <c r="P30" s="50">
        <f t="shared" si="5"/>
        <v>5</v>
      </c>
      <c r="Q30" s="167">
        <f>IF(C30="","",H30+P30)</f>
        <v>12</v>
      </c>
      <c r="R30" s="66">
        <v>5</v>
      </c>
      <c r="S30" s="97">
        <f>IF(R30="","",VLOOKUP(R30,'Bodové hodnocení'!$A$1:$B$20,2,FALSE))</f>
        <v>7</v>
      </c>
    </row>
    <row r="31" spans="1:19" ht="16.5" thickBot="1">
      <c r="A31" s="247" t="s">
        <v>29</v>
      </c>
      <c r="B31" s="254" t="s">
        <v>24</v>
      </c>
      <c r="C31" s="255">
        <v>54.2</v>
      </c>
      <c r="D31" s="252"/>
      <c r="E31" s="251">
        <v>72.442</v>
      </c>
      <c r="F31" s="242">
        <v>20</v>
      </c>
      <c r="G31" s="243">
        <f t="shared" si="10"/>
        <v>54.2</v>
      </c>
      <c r="H31" s="244">
        <f t="shared" si="8"/>
        <v>4</v>
      </c>
      <c r="I31" s="245">
        <v>146.79</v>
      </c>
      <c r="J31" s="242">
        <v>146.78</v>
      </c>
      <c r="K31" s="242">
        <v>40</v>
      </c>
      <c r="L31" s="242">
        <v>146.35</v>
      </c>
      <c r="M31" s="242">
        <v>146.4</v>
      </c>
      <c r="N31" s="242">
        <v>30</v>
      </c>
      <c r="O31" s="246">
        <f t="shared" si="9"/>
        <v>176.4</v>
      </c>
      <c r="P31" s="50">
        <f t="shared" si="5"/>
        <v>9</v>
      </c>
      <c r="Q31" s="167">
        <f t="shared" si="11"/>
        <v>13</v>
      </c>
      <c r="R31" s="66">
        <f>IF(Q31="","",RANK(Q31,$Q$20:$Q$31,1))</f>
        <v>6</v>
      </c>
      <c r="S31" s="97">
        <f>IF(R31="","",VLOOKUP(R31,'Bodové hodnocení'!$A$1:$B$20,2,FALSE))</f>
        <v>6</v>
      </c>
    </row>
    <row r="32" spans="1:19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64"/>
      <c r="O32" s="28"/>
      <c r="P32" s="65"/>
      <c r="Q32" s="65"/>
      <c r="R32" s="65"/>
      <c r="S32" s="65"/>
    </row>
  </sheetData>
  <sheetProtection selectLockedCells="1" selectUnlockedCells="1"/>
  <mergeCells count="29">
    <mergeCell ref="A1:S1"/>
    <mergeCell ref="A3:B4"/>
    <mergeCell ref="C3:H3"/>
    <mergeCell ref="I3:P3"/>
    <mergeCell ref="Q3:Q5"/>
    <mergeCell ref="R3:R5"/>
    <mergeCell ref="S3:S5"/>
    <mergeCell ref="C4:D4"/>
    <mergeCell ref="E4:F4"/>
    <mergeCell ref="G4:G5"/>
    <mergeCell ref="H4:H5"/>
    <mergeCell ref="I4:K4"/>
    <mergeCell ref="L4:N4"/>
    <mergeCell ref="O4:O5"/>
    <mergeCell ref="P4:P5"/>
    <mergeCell ref="A17:B18"/>
    <mergeCell ref="C17:H17"/>
    <mergeCell ref="I17:P17"/>
    <mergeCell ref="P18:P19"/>
    <mergeCell ref="Q17:Q19"/>
    <mergeCell ref="R17:R19"/>
    <mergeCell ref="S17:S19"/>
    <mergeCell ref="C18:D18"/>
    <mergeCell ref="E18:F18"/>
    <mergeCell ref="G18:G19"/>
    <mergeCell ref="H18:H19"/>
    <mergeCell ref="I18:K18"/>
    <mergeCell ref="L18:N18"/>
    <mergeCell ref="O18:O19"/>
  </mergeCells>
  <conditionalFormatting sqref="A6:S15">
    <cfRule type="expression" priority="42" dxfId="0" stopIfTrue="1">
      <formula>MOD(ROW(IQ65518)-ROW($A$5)+$Y$1,$Z$1+$Y$1)&lt;$Z$1</formula>
    </cfRule>
  </conditionalFormatting>
  <conditionalFormatting sqref="A20:S31">
    <cfRule type="expression" priority="46" dxfId="0" stopIfTrue="1">
      <formula>MOD(ROW(IQ65516)-ROW($A$5)+$Y$1,$Z$1+$Y$1)&lt;$Z$1</formula>
    </cfRule>
  </conditionalFormatting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showGridLines="0" zoomScale="90" zoomScaleNormal="90" zoomScalePageLayoutView="0" workbookViewId="0" topLeftCell="A13">
      <selection activeCell="N22" sqref="N22"/>
    </sheetView>
  </sheetViews>
  <sheetFormatPr defaultColWidth="9.140625" defaultRowHeight="15"/>
  <cols>
    <col min="1" max="1" width="9.140625" style="67" customWidth="1"/>
    <col min="2" max="2" width="20.8515625" style="67" customWidth="1"/>
    <col min="3" max="3" width="12.8515625" style="16" customWidth="1"/>
    <col min="4" max="8" width="12.8515625" style="67" customWidth="1"/>
    <col min="9" max="9" width="11.57421875" style="68" customWidth="1"/>
    <col min="10" max="10" width="11.57421875" style="67" customWidth="1"/>
    <col min="11" max="11" width="9.7109375" style="94" customWidth="1"/>
    <col min="12" max="17" width="9.140625" style="93" customWidth="1"/>
    <col min="18" max="16384" width="9.140625" style="16" customWidth="1"/>
  </cols>
  <sheetData>
    <row r="1" spans="1:26" ht="26.25" customHeight="1">
      <c r="A1" s="306" t="s">
        <v>77</v>
      </c>
      <c r="B1" s="306"/>
      <c r="C1" s="306"/>
      <c r="D1" s="306"/>
      <c r="E1" s="306"/>
      <c r="F1" s="306"/>
      <c r="G1" s="306"/>
      <c r="H1" s="306"/>
      <c r="I1" s="306"/>
      <c r="J1" s="306"/>
      <c r="K1" s="92"/>
      <c r="Y1" s="16">
        <v>1</v>
      </c>
      <c r="Z1" s="16">
        <v>1</v>
      </c>
    </row>
    <row r="2" spans="1:10" ht="28.5" thickBot="1">
      <c r="A2" s="307" t="s">
        <v>57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7" s="69" customFormat="1" ht="18" customHeight="1" thickBot="1">
      <c r="A3" s="87" t="s">
        <v>58</v>
      </c>
      <c r="B3" s="88" t="s">
        <v>2</v>
      </c>
      <c r="C3" s="182" t="s">
        <v>43</v>
      </c>
      <c r="D3" s="183" t="s">
        <v>55</v>
      </c>
      <c r="E3" s="183" t="s">
        <v>59</v>
      </c>
      <c r="F3" s="183" t="s">
        <v>60</v>
      </c>
      <c r="G3" s="184" t="s">
        <v>61</v>
      </c>
      <c r="H3" s="89" t="s">
        <v>62</v>
      </c>
      <c r="I3" s="90" t="s">
        <v>63</v>
      </c>
      <c r="J3" s="91" t="s">
        <v>37</v>
      </c>
      <c r="K3" s="95"/>
      <c r="L3" s="95"/>
      <c r="M3" s="95"/>
      <c r="N3" s="95"/>
      <c r="O3" s="95"/>
      <c r="P3" s="95"/>
      <c r="Q3" s="95"/>
    </row>
    <row r="4" spans="1:17" s="69" customFormat="1" ht="18" customHeight="1">
      <c r="A4" s="190" t="s">
        <v>16</v>
      </c>
      <c r="B4" s="191" t="s">
        <v>13</v>
      </c>
      <c r="C4" s="192">
        <v>0.0006035532407407408</v>
      </c>
      <c r="D4" s="193">
        <v>0.0006344444444444445</v>
      </c>
      <c r="E4" s="193">
        <v>0.0006528356481481482</v>
      </c>
      <c r="F4" s="193">
        <v>0.0006807523148148147</v>
      </c>
      <c r="G4" s="194">
        <v>0.0007573263888888889</v>
      </c>
      <c r="H4" s="206">
        <f aca="true" t="shared" si="0" ref="H4:H15">IF(G4="","",SUM(C4:G4))</f>
        <v>0.003328912037037037</v>
      </c>
      <c r="I4" s="185">
        <f aca="true" t="shared" si="1" ref="I4:I15">IF(H4="","",RANK(H4,$H$3:$H$15,1))</f>
        <v>1</v>
      </c>
      <c r="J4" s="186">
        <f>IF(I4="","",VLOOKUP(I4,'Bodové hodnocení'!$A$1:$B$20,2,FALSE))</f>
        <v>11</v>
      </c>
      <c r="K4" s="95"/>
      <c r="L4" s="95"/>
      <c r="M4" s="95"/>
      <c r="N4" s="95"/>
      <c r="O4" s="95"/>
      <c r="P4" s="95"/>
      <c r="Q4" s="95"/>
    </row>
    <row r="5" spans="1:17" s="69" customFormat="1" ht="18" customHeight="1">
      <c r="A5" s="195" t="s">
        <v>18</v>
      </c>
      <c r="B5" s="196" t="s">
        <v>7</v>
      </c>
      <c r="C5" s="197">
        <v>0.000646574074074074</v>
      </c>
      <c r="D5" s="198">
        <v>0.0006557870370370371</v>
      </c>
      <c r="E5" s="198">
        <v>0.0006913541666666666</v>
      </c>
      <c r="F5" s="198">
        <v>0.0007491550925925926</v>
      </c>
      <c r="G5" s="199">
        <v>0.000782986111111111</v>
      </c>
      <c r="H5" s="207">
        <f t="shared" si="0"/>
        <v>0.0035258564814814814</v>
      </c>
      <c r="I5" s="185">
        <f t="shared" si="1"/>
        <v>2</v>
      </c>
      <c r="J5" s="186">
        <f>IF(I5="","",VLOOKUP(I5,'Bodové hodnocení'!$A$1:$B$20,2,FALSE))</f>
        <v>10</v>
      </c>
      <c r="K5" s="95"/>
      <c r="L5" s="95"/>
      <c r="M5" s="95"/>
      <c r="N5" s="95"/>
      <c r="O5" s="95"/>
      <c r="P5" s="95"/>
      <c r="Q5" s="95"/>
    </row>
    <row r="6" spans="1:17" s="69" customFormat="1" ht="18" customHeight="1">
      <c r="A6" s="195" t="s">
        <v>19</v>
      </c>
      <c r="B6" s="196" t="s">
        <v>66</v>
      </c>
      <c r="C6" s="197">
        <v>0.000690150462962963</v>
      </c>
      <c r="D6" s="198">
        <v>0.000741550925925926</v>
      </c>
      <c r="E6" s="198">
        <v>0.0007713078703703702</v>
      </c>
      <c r="F6" s="198">
        <v>0.0008327083333333333</v>
      </c>
      <c r="G6" s="199">
        <v>0.0008848958333333333</v>
      </c>
      <c r="H6" s="207">
        <f t="shared" si="0"/>
        <v>0.0039206134259259255</v>
      </c>
      <c r="I6" s="185">
        <f t="shared" si="1"/>
        <v>3</v>
      </c>
      <c r="J6" s="186">
        <f>IF(I6="","",VLOOKUP(I6,'Bodové hodnocení'!$A$1:$B$20,2,FALSE))</f>
        <v>9</v>
      </c>
      <c r="K6" s="95"/>
      <c r="L6" s="95"/>
      <c r="M6" s="95"/>
      <c r="N6" s="95"/>
      <c r="O6" s="95"/>
      <c r="P6" s="95"/>
      <c r="Q6" s="95"/>
    </row>
    <row r="7" spans="1:17" s="69" customFormat="1" ht="18" customHeight="1">
      <c r="A7" s="195" t="s">
        <v>20</v>
      </c>
      <c r="B7" s="196" t="s">
        <v>14</v>
      </c>
      <c r="C7" s="197">
        <v>0.0007436921296296297</v>
      </c>
      <c r="D7" s="198">
        <v>0.0008372106481481481</v>
      </c>
      <c r="E7" s="198">
        <v>0.0009034259259259258</v>
      </c>
      <c r="F7" s="198">
        <v>0.000946712962962963</v>
      </c>
      <c r="G7" s="199">
        <v>0.0009603125</v>
      </c>
      <c r="H7" s="207">
        <f t="shared" si="0"/>
        <v>0.004391354166666667</v>
      </c>
      <c r="I7" s="185">
        <f t="shared" si="1"/>
        <v>4</v>
      </c>
      <c r="J7" s="186">
        <f>IF(I7="","",VLOOKUP(I7,'Bodové hodnocení'!$A$1:$B$20,2,FALSE))</f>
        <v>8</v>
      </c>
      <c r="K7" s="95"/>
      <c r="L7" s="95"/>
      <c r="M7" s="95"/>
      <c r="N7" s="95"/>
      <c r="O7" s="95"/>
      <c r="P7" s="95"/>
      <c r="Q7" s="95"/>
    </row>
    <row r="8" spans="1:17" s="69" customFormat="1" ht="18" customHeight="1">
      <c r="A8" s="195" t="s">
        <v>21</v>
      </c>
      <c r="B8" s="200" t="s">
        <v>4</v>
      </c>
      <c r="C8" s="197">
        <v>0.0006074421296296295</v>
      </c>
      <c r="D8" s="198">
        <v>0.0006406712962962963</v>
      </c>
      <c r="E8" s="198">
        <v>0.0008865856481481482</v>
      </c>
      <c r="F8" s="198">
        <v>0.0011145717592592592</v>
      </c>
      <c r="G8" s="199">
        <v>0.0012907870370370371</v>
      </c>
      <c r="H8" s="207">
        <f t="shared" si="0"/>
        <v>0.0045400578703703705</v>
      </c>
      <c r="I8" s="185">
        <f t="shared" si="1"/>
        <v>5</v>
      </c>
      <c r="J8" s="186">
        <f>IF(I8="","",VLOOKUP(I8,'Bodové hodnocení'!$A$1:$B$20,2,FALSE))</f>
        <v>7</v>
      </c>
      <c r="K8" s="95"/>
      <c r="L8" s="95"/>
      <c r="M8" s="95"/>
      <c r="N8" s="95"/>
      <c r="O8" s="95"/>
      <c r="P8" s="95"/>
      <c r="Q8" s="95"/>
    </row>
    <row r="9" spans="1:17" s="69" customFormat="1" ht="18" customHeight="1">
      <c r="A9" s="195" t="s">
        <v>22</v>
      </c>
      <c r="B9" s="200" t="s">
        <v>6</v>
      </c>
      <c r="C9" s="197">
        <v>0.0007360069444444444</v>
      </c>
      <c r="D9" s="198">
        <v>0.0007442592592592593</v>
      </c>
      <c r="E9" s="198">
        <v>0.0007688657407407406</v>
      </c>
      <c r="F9" s="198">
        <v>0.0009457638888888888</v>
      </c>
      <c r="G9" s="199">
        <v>0.0013540972222222222</v>
      </c>
      <c r="H9" s="207">
        <f t="shared" si="0"/>
        <v>0.004548993055555555</v>
      </c>
      <c r="I9" s="185">
        <f t="shared" si="1"/>
        <v>6</v>
      </c>
      <c r="J9" s="186">
        <f>IF(I9="","",VLOOKUP(I9,'Bodové hodnocení'!$A$1:$B$20,2,FALSE))</f>
        <v>6</v>
      </c>
      <c r="K9" s="95"/>
      <c r="L9" s="95"/>
      <c r="M9" s="95"/>
      <c r="N9" s="95"/>
      <c r="O9" s="95"/>
      <c r="P9" s="95"/>
      <c r="Q9" s="95"/>
    </row>
    <row r="10" spans="1:17" s="69" customFormat="1" ht="18" customHeight="1">
      <c r="A10" s="195" t="s">
        <v>23</v>
      </c>
      <c r="B10" s="200" t="s">
        <v>17</v>
      </c>
      <c r="C10" s="197">
        <v>0.0006823032407407407</v>
      </c>
      <c r="D10" s="198">
        <v>0.0007564004629629631</v>
      </c>
      <c r="E10" s="198">
        <v>0.0007991435185185186</v>
      </c>
      <c r="F10" s="198">
        <v>0.000840451388888889</v>
      </c>
      <c r="G10" s="198">
        <v>0.0014822916666666667</v>
      </c>
      <c r="H10" s="207">
        <f t="shared" si="0"/>
        <v>0.004560590277777778</v>
      </c>
      <c r="I10" s="185">
        <f t="shared" si="1"/>
        <v>7</v>
      </c>
      <c r="J10" s="186">
        <f>IF(I10="","",VLOOKUP(I10,'Bodové hodnocení'!$A$1:$B$20,2,FALSE))</f>
        <v>5</v>
      </c>
      <c r="K10" s="95"/>
      <c r="L10" s="95"/>
      <c r="M10" s="95"/>
      <c r="N10" s="95"/>
      <c r="O10" s="95"/>
      <c r="P10" s="95"/>
      <c r="Q10" s="95"/>
    </row>
    <row r="11" spans="1:17" s="69" customFormat="1" ht="18" customHeight="1">
      <c r="A11" s="195" t="s">
        <v>25</v>
      </c>
      <c r="B11" s="196" t="s">
        <v>10</v>
      </c>
      <c r="C11" s="197">
        <v>0.000745636574074074</v>
      </c>
      <c r="D11" s="198">
        <v>0.000850787037037037</v>
      </c>
      <c r="E11" s="198">
        <v>0.0009846064814814815</v>
      </c>
      <c r="F11" s="198">
        <v>0.0008977546296296295</v>
      </c>
      <c r="G11" s="199">
        <v>0.00112375</v>
      </c>
      <c r="H11" s="207">
        <f t="shared" si="0"/>
        <v>0.004602534722222221</v>
      </c>
      <c r="I11" s="185">
        <f t="shared" si="1"/>
        <v>8</v>
      </c>
      <c r="J11" s="186">
        <f>IF(I11="","",VLOOKUP(I11,'Bodové hodnocení'!$A$1:$B$20,2,FALSE))</f>
        <v>4</v>
      </c>
      <c r="K11" s="95"/>
      <c r="L11" s="95"/>
      <c r="M11" s="95"/>
      <c r="N11" s="95"/>
      <c r="O11" s="95"/>
      <c r="P11" s="95"/>
      <c r="Q11" s="95"/>
    </row>
    <row r="12" spans="1:17" s="69" customFormat="1" ht="18" customHeight="1">
      <c r="A12" s="195" t="s">
        <v>26</v>
      </c>
      <c r="B12" s="196" t="s">
        <v>24</v>
      </c>
      <c r="C12" s="197">
        <v>0.0008297222222222223</v>
      </c>
      <c r="D12" s="198">
        <v>0.0009091550925925926</v>
      </c>
      <c r="E12" s="198">
        <v>0.0009312847222222222</v>
      </c>
      <c r="F12" s="198">
        <v>0.001010474537037037</v>
      </c>
      <c r="G12" s="199">
        <v>0.0010818865740740743</v>
      </c>
      <c r="H12" s="207">
        <f t="shared" si="0"/>
        <v>0.0047625231481481485</v>
      </c>
      <c r="I12" s="185">
        <f t="shared" si="1"/>
        <v>9</v>
      </c>
      <c r="J12" s="186">
        <f>IF(I12="","",VLOOKUP(I12,'Bodové hodnocení'!$A$1:$B$20,2,FALSE))</f>
        <v>3</v>
      </c>
      <c r="K12" s="95"/>
      <c r="L12" s="95"/>
      <c r="M12" s="95"/>
      <c r="N12" s="95"/>
      <c r="O12" s="95"/>
      <c r="P12" s="95"/>
      <c r="Q12" s="95"/>
    </row>
    <row r="13" spans="1:17" s="69" customFormat="1" ht="18" customHeight="1">
      <c r="A13" s="195" t="s">
        <v>27</v>
      </c>
      <c r="B13" s="196" t="s">
        <v>8</v>
      </c>
      <c r="C13" s="197">
        <v>0.0008442592592592592</v>
      </c>
      <c r="D13" s="198">
        <v>0.0008809837962962963</v>
      </c>
      <c r="E13" s="198">
        <v>0.0013339699074074076</v>
      </c>
      <c r="F13" s="198">
        <v>0.001508136574074074</v>
      </c>
      <c r="G13" s="199">
        <v>0.0022132754629629633</v>
      </c>
      <c r="H13" s="207">
        <f t="shared" si="0"/>
        <v>0.006780625</v>
      </c>
      <c r="I13" s="185">
        <f t="shared" si="1"/>
        <v>10</v>
      </c>
      <c r="J13" s="186">
        <f>IF(I13="","",VLOOKUP(I13,'Bodové hodnocení'!$A$1:$B$20,2,FALSE))</f>
        <v>2</v>
      </c>
      <c r="K13" s="95"/>
      <c r="L13" s="95"/>
      <c r="M13" s="95"/>
      <c r="N13" s="95"/>
      <c r="O13" s="95"/>
      <c r="P13" s="95"/>
      <c r="Q13" s="95"/>
    </row>
    <row r="14" spans="1:17" s="69" customFormat="1" ht="18" customHeight="1">
      <c r="A14" s="195" t="s">
        <v>28</v>
      </c>
      <c r="B14" s="196" t="s">
        <v>5</v>
      </c>
      <c r="C14" s="197">
        <v>0.0008439467592592592</v>
      </c>
      <c r="D14" s="198">
        <v>0.0008471759259259258</v>
      </c>
      <c r="E14" s="198">
        <v>0.0009812731481481482</v>
      </c>
      <c r="F14" s="198">
        <v>0.006944444444444444</v>
      </c>
      <c r="G14" s="199">
        <v>0.006944444444444444</v>
      </c>
      <c r="H14" s="207">
        <f>IF(G14="","",SUM(C14:G14))</f>
        <v>0.016561284722222222</v>
      </c>
      <c r="I14" s="185">
        <f t="shared" si="1"/>
        <v>11</v>
      </c>
      <c r="J14" s="186">
        <f>IF(I14="","",VLOOKUP(I14,'Bodové hodnocení'!$A$1:$B$20,2,FALSE))</f>
        <v>1</v>
      </c>
      <c r="K14" s="95"/>
      <c r="L14" s="95"/>
      <c r="M14" s="95"/>
      <c r="N14" s="95"/>
      <c r="O14" s="95"/>
      <c r="P14" s="95"/>
      <c r="Q14" s="95"/>
    </row>
    <row r="15" spans="1:17" s="69" customFormat="1" ht="18" customHeight="1" thickBot="1">
      <c r="A15" s="201" t="s">
        <v>29</v>
      </c>
      <c r="B15" s="202" t="s">
        <v>9</v>
      </c>
      <c r="C15" s="203">
        <v>0.0007591435185185185</v>
      </c>
      <c r="D15" s="204">
        <v>0.0008216898148148147</v>
      </c>
      <c r="E15" s="204">
        <v>0.0012097685185185184</v>
      </c>
      <c r="F15" s="204">
        <v>0.006944444444444444</v>
      </c>
      <c r="G15" s="205">
        <v>0.006944444444444444</v>
      </c>
      <c r="H15" s="207">
        <f t="shared" si="0"/>
        <v>0.016679490740740738</v>
      </c>
      <c r="I15" s="185">
        <f t="shared" si="1"/>
        <v>12</v>
      </c>
      <c r="J15" s="186">
        <f>IF(I15="","",VLOOKUP(I15,'Bodové hodnocení'!$A$1:$B$20,2,FALSE))</f>
        <v>1</v>
      </c>
      <c r="K15" s="95"/>
      <c r="L15" s="95"/>
      <c r="M15" s="95"/>
      <c r="N15" s="95"/>
      <c r="O15" s="95"/>
      <c r="P15" s="95"/>
      <c r="Q15" s="95"/>
    </row>
    <row r="16" spans="1:17" s="69" customFormat="1" ht="29.25" customHeight="1" thickBot="1">
      <c r="A16" s="308" t="s">
        <v>64</v>
      </c>
      <c r="B16" s="308"/>
      <c r="C16" s="307"/>
      <c r="D16" s="307"/>
      <c r="E16" s="307"/>
      <c r="F16" s="307"/>
      <c r="G16" s="307"/>
      <c r="H16" s="308"/>
      <c r="I16" s="308"/>
      <c r="J16" s="308"/>
      <c r="K16" s="95"/>
      <c r="L16" s="95"/>
      <c r="M16" s="95"/>
      <c r="N16" s="95"/>
      <c r="O16" s="95"/>
      <c r="P16" s="95"/>
      <c r="Q16" s="95"/>
    </row>
    <row r="17" spans="1:17" s="69" customFormat="1" ht="18" customHeight="1" thickBot="1">
      <c r="A17" s="87" t="s">
        <v>58</v>
      </c>
      <c r="B17" s="88" t="s">
        <v>2</v>
      </c>
      <c r="C17" s="182" t="s">
        <v>43</v>
      </c>
      <c r="D17" s="183" t="s">
        <v>55</v>
      </c>
      <c r="E17" s="183" t="s">
        <v>59</v>
      </c>
      <c r="F17" s="183" t="s">
        <v>60</v>
      </c>
      <c r="G17" s="184" t="s">
        <v>61</v>
      </c>
      <c r="H17" s="89" t="s">
        <v>62</v>
      </c>
      <c r="I17" s="90" t="s">
        <v>63</v>
      </c>
      <c r="J17" s="91" t="s">
        <v>37</v>
      </c>
      <c r="K17" s="95"/>
      <c r="L17" s="95"/>
      <c r="M17" s="95"/>
      <c r="N17" s="95"/>
      <c r="O17" s="95"/>
      <c r="P17" s="95"/>
      <c r="Q17" s="95"/>
    </row>
    <row r="18" spans="1:17" s="69" customFormat="1" ht="18" customHeight="1">
      <c r="A18" s="190" t="s">
        <v>16</v>
      </c>
      <c r="B18" s="191" t="s">
        <v>13</v>
      </c>
      <c r="C18" s="192">
        <v>0.0004601273148148149</v>
      </c>
      <c r="D18" s="193">
        <v>0.00048482638888888897</v>
      </c>
      <c r="E18" s="193">
        <v>0.0005475694444444445</v>
      </c>
      <c r="F18" s="193">
        <v>0.0005908912037037037</v>
      </c>
      <c r="G18" s="193">
        <v>0.0006073726851851851</v>
      </c>
      <c r="H18" s="187">
        <f>IF(G18="","",SUM(C18:G18))</f>
        <v>0.002690787037037037</v>
      </c>
      <c r="I18" s="185">
        <f aca="true" t="shared" si="2" ref="I18:I30">IF(H18="","",RANK(H18,$H$18:$H$30,1))</f>
        <v>1</v>
      </c>
      <c r="J18" s="186">
        <f>IF(I18="","",VLOOKUP(I18,'Bodové hodnocení'!$A$1:$B$20,2,FALSE))</f>
        <v>11</v>
      </c>
      <c r="K18" s="95"/>
      <c r="L18" s="95"/>
      <c r="M18" s="95"/>
      <c r="N18" s="95"/>
      <c r="O18" s="95"/>
      <c r="P18" s="95"/>
      <c r="Q18" s="95"/>
    </row>
    <row r="19" spans="1:17" s="69" customFormat="1" ht="18" customHeight="1">
      <c r="A19" s="195" t="s">
        <v>18</v>
      </c>
      <c r="B19" s="196" t="s">
        <v>14</v>
      </c>
      <c r="C19" s="197">
        <v>0.00046077546296296296</v>
      </c>
      <c r="D19" s="198">
        <v>0.00048664351851851847</v>
      </c>
      <c r="E19" s="198">
        <v>0.000566412037037037</v>
      </c>
      <c r="F19" s="198">
        <v>0.0005912037037037037</v>
      </c>
      <c r="G19" s="198">
        <v>0.0007583449074074073</v>
      </c>
      <c r="H19" s="187">
        <f aca="true" t="shared" si="3" ref="H19:H30">IF(G19="","",SUM(C19:G19))</f>
        <v>0.0028633796296296293</v>
      </c>
      <c r="I19" s="185">
        <f t="shared" si="2"/>
        <v>2</v>
      </c>
      <c r="J19" s="186">
        <f>IF(I19="","",VLOOKUP(I19,'Bodové hodnocení'!$A$1:$B$20,2,FALSE))</f>
        <v>10</v>
      </c>
      <c r="K19" s="95"/>
      <c r="L19" s="95"/>
      <c r="M19" s="95"/>
      <c r="N19" s="95"/>
      <c r="O19" s="95"/>
      <c r="P19" s="95"/>
      <c r="Q19" s="95"/>
    </row>
    <row r="20" spans="1:17" s="69" customFormat="1" ht="18" customHeight="1">
      <c r="A20" s="195" t="s">
        <v>19</v>
      </c>
      <c r="B20" s="196" t="s">
        <v>6</v>
      </c>
      <c r="C20" s="197">
        <v>0.00051875</v>
      </c>
      <c r="D20" s="198">
        <v>0.0005393402777777778</v>
      </c>
      <c r="E20" s="198">
        <v>0.0005823032407407408</v>
      </c>
      <c r="F20" s="198">
        <v>0.0005867129629629629</v>
      </c>
      <c r="G20" s="198">
        <v>0.0006463888888888888</v>
      </c>
      <c r="H20" s="187">
        <f t="shared" si="3"/>
        <v>0.00287349537037037</v>
      </c>
      <c r="I20" s="185">
        <f t="shared" si="2"/>
        <v>3</v>
      </c>
      <c r="J20" s="186">
        <f>IF(I20="","",VLOOKUP(I20,'Bodové hodnocení'!$A$1:$B$20,2,FALSE))</f>
        <v>9</v>
      </c>
      <c r="K20" s="95"/>
      <c r="L20" s="95"/>
      <c r="M20" s="95"/>
      <c r="N20" s="95"/>
      <c r="O20" s="95"/>
      <c r="P20" s="95"/>
      <c r="Q20" s="95"/>
    </row>
    <row r="21" spans="1:17" s="69" customFormat="1" ht="18" customHeight="1">
      <c r="A21" s="195" t="s">
        <v>20</v>
      </c>
      <c r="B21" s="196" t="s">
        <v>4</v>
      </c>
      <c r="C21" s="197">
        <v>0.0005372800925925926</v>
      </c>
      <c r="D21" s="198">
        <v>0.0005651504629629629</v>
      </c>
      <c r="E21" s="198">
        <v>0.0006267939814814815</v>
      </c>
      <c r="F21" s="198">
        <v>0.0006310300925925926</v>
      </c>
      <c r="G21" s="198">
        <v>0.0006876736111111111</v>
      </c>
      <c r="H21" s="187">
        <f t="shared" si="3"/>
        <v>0.003047928240740741</v>
      </c>
      <c r="I21" s="185">
        <f t="shared" si="2"/>
        <v>4</v>
      </c>
      <c r="J21" s="186">
        <f>IF(I21="","",VLOOKUP(I21,'Bodové hodnocení'!$A$1:$B$20,2,FALSE))</f>
        <v>8</v>
      </c>
      <c r="K21" s="95"/>
      <c r="L21" s="95"/>
      <c r="M21" s="95"/>
      <c r="N21" s="95"/>
      <c r="O21" s="95"/>
      <c r="P21" s="95"/>
      <c r="Q21" s="95"/>
    </row>
    <row r="22" spans="1:17" s="70" customFormat="1" ht="18" customHeight="1">
      <c r="A22" s="195" t="s">
        <v>21</v>
      </c>
      <c r="B22" s="200" t="s">
        <v>5</v>
      </c>
      <c r="C22" s="197">
        <v>0.0005394560185185185</v>
      </c>
      <c r="D22" s="198">
        <v>0.0006148263888888889</v>
      </c>
      <c r="E22" s="198">
        <v>0.0006578819444444444</v>
      </c>
      <c r="F22" s="198">
        <v>0.0006589467592592593</v>
      </c>
      <c r="G22" s="198">
        <v>0.0007541435185185186</v>
      </c>
      <c r="H22" s="187">
        <f t="shared" si="3"/>
        <v>0.00322525462962963</v>
      </c>
      <c r="I22" s="185">
        <f t="shared" si="2"/>
        <v>5</v>
      </c>
      <c r="J22" s="186">
        <f>IF(I22="","",VLOOKUP(I22,'Bodové hodnocení'!$A$1:$B$20,2,FALSE))</f>
        <v>7</v>
      </c>
      <c r="K22" s="95"/>
      <c r="L22" s="95"/>
      <c r="M22" s="96"/>
      <c r="N22" s="96"/>
      <c r="O22" s="96"/>
      <c r="P22" s="96"/>
      <c r="Q22" s="96"/>
    </row>
    <row r="23" spans="1:17" s="69" customFormat="1" ht="18" customHeight="1">
      <c r="A23" s="195" t="s">
        <v>22</v>
      </c>
      <c r="B23" s="200" t="s">
        <v>17</v>
      </c>
      <c r="C23" s="197">
        <v>0.000506261574074074</v>
      </c>
      <c r="D23" s="198">
        <v>0.0006298958333333333</v>
      </c>
      <c r="E23" s="198">
        <v>0.0006584953703703704</v>
      </c>
      <c r="F23" s="198">
        <v>0.0006689930555555556</v>
      </c>
      <c r="G23" s="198">
        <v>0.0007642592592592591</v>
      </c>
      <c r="H23" s="187">
        <f t="shared" si="3"/>
        <v>0.0032279050925925925</v>
      </c>
      <c r="I23" s="185">
        <f t="shared" si="2"/>
        <v>6</v>
      </c>
      <c r="J23" s="186">
        <f>IF(I23="","",VLOOKUP(I23,'Bodové hodnocení'!$A$1:$B$20,2,FALSE))</f>
        <v>6</v>
      </c>
      <c r="K23" s="95"/>
      <c r="L23" s="95"/>
      <c r="M23" s="95"/>
      <c r="N23" s="95"/>
      <c r="O23" s="95"/>
      <c r="P23" s="95"/>
      <c r="Q23" s="95"/>
    </row>
    <row r="24" spans="1:17" s="69" customFormat="1" ht="18" customHeight="1">
      <c r="A24" s="195" t="s">
        <v>23</v>
      </c>
      <c r="B24" s="200" t="s">
        <v>66</v>
      </c>
      <c r="C24" s="197">
        <v>0.0005938541666666667</v>
      </c>
      <c r="D24" s="198">
        <v>0.0007091782407407407</v>
      </c>
      <c r="E24" s="198">
        <v>0.0006044097222222222</v>
      </c>
      <c r="F24" s="198">
        <v>0.0007486689814814813</v>
      </c>
      <c r="G24" s="198">
        <v>0.0006460069444444444</v>
      </c>
      <c r="H24" s="187">
        <f t="shared" si="3"/>
        <v>0.003302118055555555</v>
      </c>
      <c r="I24" s="185">
        <f t="shared" si="2"/>
        <v>7</v>
      </c>
      <c r="J24" s="186">
        <f>IF(I24="","",VLOOKUP(I24,'Bodové hodnocení'!$A$1:$B$20,2,FALSE))</f>
        <v>5</v>
      </c>
      <c r="K24" s="95"/>
      <c r="L24" s="95"/>
      <c r="M24" s="95"/>
      <c r="N24" s="95"/>
      <c r="O24" s="95"/>
      <c r="P24" s="95"/>
      <c r="Q24" s="95"/>
    </row>
    <row r="25" spans="1:17" s="69" customFormat="1" ht="18" customHeight="1">
      <c r="A25" s="195" t="s">
        <v>25</v>
      </c>
      <c r="B25" s="200" t="s">
        <v>7</v>
      </c>
      <c r="C25" s="197">
        <v>0.0005363888888888889</v>
      </c>
      <c r="D25" s="198">
        <v>0.0005916435185185185</v>
      </c>
      <c r="E25" s="198">
        <v>0.0006697569444444443</v>
      </c>
      <c r="F25" s="198">
        <v>0.0007799189814814816</v>
      </c>
      <c r="G25" s="198">
        <v>0.0007918518518518519</v>
      </c>
      <c r="H25" s="187">
        <f t="shared" si="3"/>
        <v>0.003369560185185185</v>
      </c>
      <c r="I25" s="185">
        <f t="shared" si="2"/>
        <v>8</v>
      </c>
      <c r="J25" s="186">
        <f>IF(I25="","",VLOOKUP(I25,'Bodové hodnocení'!$A$1:$B$20,2,FALSE))</f>
        <v>4</v>
      </c>
      <c r="K25" s="95"/>
      <c r="L25" s="95"/>
      <c r="M25" s="95"/>
      <c r="N25" s="95"/>
      <c r="O25" s="95"/>
      <c r="P25" s="95"/>
      <c r="Q25" s="95"/>
    </row>
    <row r="26" spans="1:17" s="69" customFormat="1" ht="18" customHeight="1">
      <c r="A26" s="195" t="s">
        <v>26</v>
      </c>
      <c r="B26" s="196" t="s">
        <v>24</v>
      </c>
      <c r="C26" s="197">
        <v>0.0006166087962962963</v>
      </c>
      <c r="D26" s="198">
        <v>0.0006185879629629629</v>
      </c>
      <c r="E26" s="198">
        <v>0.0006902777777777778</v>
      </c>
      <c r="F26" s="198">
        <v>0.0006942476851851852</v>
      </c>
      <c r="G26" s="198">
        <v>0.0007556249999999999</v>
      </c>
      <c r="H26" s="187">
        <f t="shared" si="3"/>
        <v>0.0033753472222222223</v>
      </c>
      <c r="I26" s="185">
        <f t="shared" si="2"/>
        <v>9</v>
      </c>
      <c r="J26" s="186">
        <f>IF(I26="","",VLOOKUP(I26,'Bodové hodnocení'!$A$1:$B$20,2,FALSE))</f>
        <v>3</v>
      </c>
      <c r="K26" s="95"/>
      <c r="L26" s="95"/>
      <c r="M26" s="95"/>
      <c r="N26" s="95"/>
      <c r="O26" s="95"/>
      <c r="P26" s="95"/>
      <c r="Q26" s="95"/>
    </row>
    <row r="27" spans="1:17" s="69" customFormat="1" ht="18" customHeight="1">
      <c r="A27" s="195" t="s">
        <v>27</v>
      </c>
      <c r="B27" s="196" t="s">
        <v>9</v>
      </c>
      <c r="C27" s="197">
        <v>0.0005728472222222222</v>
      </c>
      <c r="D27" s="198">
        <v>0.0006472106481481482</v>
      </c>
      <c r="E27" s="198">
        <v>0.0006500115740740741</v>
      </c>
      <c r="F27" s="198">
        <v>0.0008028356481481481</v>
      </c>
      <c r="G27" s="198">
        <v>0.0007394907407407406</v>
      </c>
      <c r="H27" s="187">
        <f t="shared" si="3"/>
        <v>0.0034123958333333333</v>
      </c>
      <c r="I27" s="185">
        <f t="shared" si="2"/>
        <v>10</v>
      </c>
      <c r="J27" s="186">
        <f>IF(I27="","",VLOOKUP(I27,'Bodové hodnocení'!$A$1:$B$20,2,FALSE))</f>
        <v>2</v>
      </c>
      <c r="K27" s="95"/>
      <c r="L27" s="95"/>
      <c r="M27" s="95"/>
      <c r="N27" s="95"/>
      <c r="O27" s="95"/>
      <c r="P27" s="95"/>
      <c r="Q27" s="95"/>
    </row>
    <row r="28" spans="1:17" s="69" customFormat="1" ht="18" customHeight="1">
      <c r="A28" s="195" t="s">
        <v>28</v>
      </c>
      <c r="B28" s="196" t="s">
        <v>10</v>
      </c>
      <c r="C28" s="197">
        <v>0.0007356712962962962</v>
      </c>
      <c r="D28" s="198">
        <v>0.0007521064814814815</v>
      </c>
      <c r="E28" s="198">
        <v>0.000783888888888889</v>
      </c>
      <c r="F28" s="198">
        <v>0.0008587384259259259</v>
      </c>
      <c r="G28" s="198">
        <v>0.0009204398148148148</v>
      </c>
      <c r="H28" s="187">
        <f t="shared" si="3"/>
        <v>0.0040508449074074075</v>
      </c>
      <c r="I28" s="185">
        <f t="shared" si="2"/>
        <v>11</v>
      </c>
      <c r="J28" s="186">
        <f>IF(I28="","",VLOOKUP(I28,'Bodové hodnocení'!$A$1:$B$20,2,FALSE))</f>
        <v>1</v>
      </c>
      <c r="K28" s="95"/>
      <c r="L28" s="95"/>
      <c r="M28" s="95"/>
      <c r="N28" s="95"/>
      <c r="O28" s="95"/>
      <c r="P28" s="95"/>
      <c r="Q28" s="95"/>
    </row>
    <row r="29" spans="1:17" s="69" customFormat="1" ht="18" customHeight="1">
      <c r="A29" s="195" t="s">
        <v>29</v>
      </c>
      <c r="B29" s="196" t="s">
        <v>8</v>
      </c>
      <c r="C29" s="197">
        <v>0.0005467013888888889</v>
      </c>
      <c r="D29" s="198">
        <v>0.0006938078703703703</v>
      </c>
      <c r="E29" s="198">
        <v>0.0008619560185185185</v>
      </c>
      <c r="F29" s="198">
        <v>0.0009543981481481481</v>
      </c>
      <c r="G29" s="198">
        <v>0.0010825578703703704</v>
      </c>
      <c r="H29" s="187">
        <f t="shared" si="3"/>
        <v>0.004139421296296296</v>
      </c>
      <c r="I29" s="185">
        <f t="shared" si="2"/>
        <v>12</v>
      </c>
      <c r="J29" s="186">
        <f>IF(I29="","",VLOOKUP(I29,'Bodové hodnocení'!$A$1:$B$20,2,FALSE))</f>
        <v>1</v>
      </c>
      <c r="K29" s="95"/>
      <c r="L29" s="95"/>
      <c r="M29" s="95"/>
      <c r="N29" s="95"/>
      <c r="O29" s="95"/>
      <c r="P29" s="95"/>
      <c r="Q29" s="95"/>
    </row>
    <row r="30" spans="1:17" s="69" customFormat="1" ht="18" customHeight="1" thickBot="1">
      <c r="A30" s="201" t="s">
        <v>31</v>
      </c>
      <c r="B30" s="202" t="s">
        <v>30</v>
      </c>
      <c r="C30" s="203">
        <v>0.0007118749999999999</v>
      </c>
      <c r="D30" s="204">
        <v>0.0008357291666666668</v>
      </c>
      <c r="E30" s="208">
        <v>0.006944444444444444</v>
      </c>
      <c r="F30" s="208">
        <v>0.006944444444444444</v>
      </c>
      <c r="G30" s="208">
        <v>0.006944444444444444</v>
      </c>
      <c r="H30" s="187">
        <f t="shared" si="3"/>
        <v>0.0223809375</v>
      </c>
      <c r="I30" s="185">
        <f t="shared" si="2"/>
        <v>13</v>
      </c>
      <c r="J30" s="186">
        <f>IF(I30="","",VLOOKUP(I30,'Bodové hodnocení'!$A$1:$B$20,2,FALSE))</f>
        <v>1</v>
      </c>
      <c r="K30" s="95"/>
      <c r="L30" s="95"/>
      <c r="M30" s="95"/>
      <c r="N30" s="95"/>
      <c r="O30" s="95"/>
      <c r="P30" s="95"/>
      <c r="Q30" s="95"/>
    </row>
    <row r="31" spans="1:17" s="69" customFormat="1" ht="15.75" customHeight="1">
      <c r="A31" s="145"/>
      <c r="B31" s="146"/>
      <c r="C31" s="147"/>
      <c r="D31" s="145"/>
      <c r="E31" s="145"/>
      <c r="F31" s="145"/>
      <c r="G31" s="145"/>
      <c r="H31" s="145"/>
      <c r="I31" s="148"/>
      <c r="J31" s="145"/>
      <c r="K31" s="95"/>
      <c r="L31" s="95"/>
      <c r="M31" s="95"/>
      <c r="N31" s="95"/>
      <c r="O31" s="95"/>
      <c r="P31" s="95"/>
      <c r="Q31" s="95"/>
    </row>
    <row r="32" spans="1:17" s="69" customFormat="1" ht="15.75" customHeight="1">
      <c r="A32" s="67"/>
      <c r="B32" s="67"/>
      <c r="C32" s="16"/>
      <c r="D32" s="67"/>
      <c r="E32" s="67"/>
      <c r="F32" s="67"/>
      <c r="G32" s="67"/>
      <c r="H32" s="67"/>
      <c r="I32" s="68"/>
      <c r="J32" s="67"/>
      <c r="K32" s="95"/>
      <c r="L32" s="95"/>
      <c r="M32" s="95"/>
      <c r="N32" s="95"/>
      <c r="O32" s="95"/>
      <c r="P32" s="95"/>
      <c r="Q32" s="95"/>
    </row>
  </sheetData>
  <sheetProtection selectLockedCells="1" selectUnlockedCells="1"/>
  <mergeCells count="3">
    <mergeCell ref="A1:J1"/>
    <mergeCell ref="A2:J2"/>
    <mergeCell ref="A16:J16"/>
  </mergeCells>
  <conditionalFormatting sqref="G4 C4:D4 C8:F8 C5:G7 C9:G15">
    <cfRule type="expression" priority="7" dxfId="4">
      <formula>MOD(ROW(C4)-ROW($A$3)+$J$1,$I$1+$J$1)&lt;$J$1</formula>
    </cfRule>
  </conditionalFormatting>
  <conditionalFormatting sqref="G8">
    <cfRule type="expression" priority="6" dxfId="4">
      <formula>MOD(ROW(G8)-ROW($A$3)+$J$1,$I$1+$J$1)&lt;$J$1</formula>
    </cfRule>
  </conditionalFormatting>
  <conditionalFormatting sqref="D22:G22 C23:G27 C18:G21 C29:F30 G30">
    <cfRule type="expression" priority="5" dxfId="4">
      <formula>MOD(ROW(C18)-ROW($A$3)+$J$1,$I$1+$J$1)&lt;$J$1</formula>
    </cfRule>
  </conditionalFormatting>
  <conditionalFormatting sqref="C22">
    <cfRule type="expression" priority="2" dxfId="4">
      <formula>MOD(ROW(C22)-ROW($A$3)+$J$1,$I$1+$J$1)&lt;$J$1</formula>
    </cfRule>
  </conditionalFormatting>
  <conditionalFormatting sqref="C28">
    <cfRule type="expression" priority="4" dxfId="4">
      <formula>MOD(ROW(C28)-ROW($A$3)+$J$1,$I$1+$J$1)&lt;$J$1</formula>
    </cfRule>
  </conditionalFormatting>
  <conditionalFormatting sqref="D28">
    <cfRule type="expression" priority="3" dxfId="4">
      <formula>MOD(ROW(D28)-ROW($A$3)+$J$1,$I$1+$J$1)&lt;$J$1</formula>
    </cfRule>
  </conditionalFormatting>
  <conditionalFormatting sqref="G29">
    <cfRule type="expression" priority="1" dxfId="4">
      <formula>MOD(ROW(G29)-ROW($A$3)+$J$1,$I$1+$J$1)&lt;$J$1</formula>
    </cfRule>
  </conditionalFormatting>
  <printOptions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9" r:id="rId1"/>
  <headerFooter alignWithMargins="0">
    <oddFooter>&amp;CHlučinská liga mládeže - 9. ročník 2020 / 2021&amp;RPro HLM zpracoval Durlák Jan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30"/>
  <sheetViews>
    <sheetView showGridLines="0" zoomScale="90" zoomScaleNormal="90" zoomScaleSheetLayoutView="80" workbookViewId="0" topLeftCell="A1">
      <selection activeCell="R28" sqref="R28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17" width="11.57421875" style="0" customWidth="1"/>
    <col min="18" max="18" width="11.57421875" style="30" customWidth="1"/>
    <col min="19" max="19" width="11.57421875" style="57" customWidth="1"/>
    <col min="20" max="21" width="9.140625" style="31" customWidth="1"/>
    <col min="22" max="22" width="9.140625" style="30" customWidth="1"/>
  </cols>
  <sheetData>
    <row r="1" spans="1:26" ht="23.25" thickBot="1">
      <c r="A1" s="295" t="s">
        <v>70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Y1">
        <v>1</v>
      </c>
      <c r="Z1">
        <v>1</v>
      </c>
    </row>
    <row r="2" ht="16.5" thickBot="1">
      <c r="A2" s="32"/>
    </row>
    <row r="3" spans="1:19" ht="15.75" customHeight="1" thickBot="1">
      <c r="A3" s="273" t="s">
        <v>32</v>
      </c>
      <c r="B3" s="274"/>
      <c r="C3" s="273" t="s">
        <v>33</v>
      </c>
      <c r="D3" s="277"/>
      <c r="E3" s="277"/>
      <c r="F3" s="274"/>
      <c r="G3" s="279" t="s">
        <v>46</v>
      </c>
      <c r="H3" s="279"/>
      <c r="I3" s="279"/>
      <c r="J3" s="279"/>
      <c r="K3" s="279"/>
      <c r="L3" s="279"/>
      <c r="M3" s="279"/>
      <c r="N3" s="279"/>
      <c r="O3" s="279"/>
      <c r="P3" s="279"/>
      <c r="Q3" s="280" t="s">
        <v>35</v>
      </c>
      <c r="R3" s="281" t="s">
        <v>36</v>
      </c>
      <c r="S3" s="284" t="s">
        <v>37</v>
      </c>
    </row>
    <row r="4" spans="1:19" ht="15.75" customHeight="1" thickBot="1">
      <c r="A4" s="275"/>
      <c r="B4" s="276"/>
      <c r="C4" s="275"/>
      <c r="D4" s="278"/>
      <c r="E4" s="278"/>
      <c r="F4" s="276"/>
      <c r="G4" s="282" t="s">
        <v>50</v>
      </c>
      <c r="H4" s="283"/>
      <c r="I4" s="283"/>
      <c r="J4" s="283"/>
      <c r="K4" s="283" t="s">
        <v>51</v>
      </c>
      <c r="L4" s="283"/>
      <c r="M4" s="283"/>
      <c r="N4" s="283"/>
      <c r="O4" s="285" t="s">
        <v>41</v>
      </c>
      <c r="P4" s="287" t="s">
        <v>42</v>
      </c>
      <c r="Q4" s="280"/>
      <c r="R4" s="281"/>
      <c r="S4" s="284"/>
    </row>
    <row r="5" spans="1:19" ht="16.5" thickBot="1">
      <c r="A5" s="33" t="s">
        <v>38</v>
      </c>
      <c r="B5" s="34" t="s">
        <v>2</v>
      </c>
      <c r="C5" s="33" t="s">
        <v>39</v>
      </c>
      <c r="D5" s="35" t="s">
        <v>40</v>
      </c>
      <c r="E5" s="36" t="s">
        <v>41</v>
      </c>
      <c r="F5" s="37" t="s">
        <v>42</v>
      </c>
      <c r="G5" s="162" t="s">
        <v>43</v>
      </c>
      <c r="H5" s="38" t="s">
        <v>44</v>
      </c>
      <c r="I5" s="38" t="s">
        <v>47</v>
      </c>
      <c r="J5" s="38" t="s">
        <v>41</v>
      </c>
      <c r="K5" s="38" t="s">
        <v>43</v>
      </c>
      <c r="L5" s="38" t="s">
        <v>44</v>
      </c>
      <c r="M5" s="38" t="s">
        <v>47</v>
      </c>
      <c r="N5" s="38" t="s">
        <v>41</v>
      </c>
      <c r="O5" s="286"/>
      <c r="P5" s="288"/>
      <c r="Q5" s="280"/>
      <c r="R5" s="281"/>
      <c r="S5" s="284"/>
    </row>
    <row r="6" spans="1:22" s="152" customFormat="1" ht="15.75">
      <c r="A6" s="39" t="s">
        <v>16</v>
      </c>
      <c r="B6" s="26" t="s">
        <v>4</v>
      </c>
      <c r="C6" s="52">
        <v>37.61</v>
      </c>
      <c r="D6" s="53">
        <v>28.47</v>
      </c>
      <c r="E6" s="121">
        <f>IF(C6="","",MAX(C6,D6))</f>
        <v>37.61</v>
      </c>
      <c r="F6" s="122">
        <f>IF(C6="","",RANK(E6,$E$6:$E$15,1))</f>
        <v>6</v>
      </c>
      <c r="G6" s="123">
        <v>102.04</v>
      </c>
      <c r="H6" s="123">
        <v>102.07</v>
      </c>
      <c r="I6" s="124"/>
      <c r="J6" s="125">
        <f>IF(G6="","",MAX(G6,H6)+I6)</f>
        <v>102.07</v>
      </c>
      <c r="K6" s="125">
        <v>131.09</v>
      </c>
      <c r="L6" s="125">
        <v>130.72</v>
      </c>
      <c r="M6" s="124"/>
      <c r="N6" s="125">
        <f>IF(L6="","",MAX(K6,L6)+M6)</f>
        <v>131.09</v>
      </c>
      <c r="O6" s="42">
        <f aca="true" t="shared" si="0" ref="O6:O15">IF(J6="","",MIN(N6,J6))</f>
        <v>102.07</v>
      </c>
      <c r="P6" s="50">
        <f aca="true" t="shared" si="1" ref="P6:P15">IF(O6="","",RANK(O6,$O$6:$O$15,1))</f>
        <v>5</v>
      </c>
      <c r="Q6" s="126">
        <f aca="true" t="shared" si="2" ref="Q6:Q15">IF(F6="","",SUM(P6,F6))</f>
        <v>11</v>
      </c>
      <c r="R6" s="66">
        <v>7</v>
      </c>
      <c r="S6" s="97">
        <f>IF(R6="","",VLOOKUP(R6,'Bodové hodnocení'!$A$1:$B$20,2,FALSE))</f>
        <v>5</v>
      </c>
      <c r="T6" s="189"/>
      <c r="U6" s="189"/>
      <c r="V6" s="151"/>
    </row>
    <row r="7" spans="1:22" s="152" customFormat="1" ht="15.75">
      <c r="A7" s="119" t="s">
        <v>18</v>
      </c>
      <c r="B7" s="177" t="s">
        <v>6</v>
      </c>
      <c r="C7" s="52"/>
      <c r="D7" s="53"/>
      <c r="E7" s="121" t="s">
        <v>76</v>
      </c>
      <c r="F7" s="122">
        <v>8</v>
      </c>
      <c r="G7" s="178">
        <v>93.11</v>
      </c>
      <c r="H7" s="178">
        <v>93.1</v>
      </c>
      <c r="I7" s="124"/>
      <c r="J7" s="125">
        <f aca="true" t="shared" si="3" ref="J7:J15">IF(G7="","",MAX(G7,H7)+I7)</f>
        <v>93.11</v>
      </c>
      <c r="K7" s="125"/>
      <c r="L7" s="125"/>
      <c r="M7" s="124"/>
      <c r="N7" s="125">
        <f>IF(L7="","",L7+M7)</f>
      </c>
      <c r="O7" s="42">
        <f t="shared" si="0"/>
        <v>93.11</v>
      </c>
      <c r="P7" s="50">
        <f t="shared" si="1"/>
        <v>4</v>
      </c>
      <c r="Q7" s="126">
        <f t="shared" si="2"/>
        <v>12</v>
      </c>
      <c r="R7" s="66">
        <f>IF(Q7="","",RANK(Q7,$Q$6:$Q$15,1))</f>
        <v>8</v>
      </c>
      <c r="S7" s="97">
        <f>IF(R7="","",VLOOKUP(R7,'Bodové hodnocení'!$A$1:$B$20,2,FALSE))</f>
        <v>4</v>
      </c>
      <c r="T7" s="189"/>
      <c r="U7" s="189"/>
      <c r="V7" s="151"/>
    </row>
    <row r="8" spans="1:22" s="152" customFormat="1" ht="15.75">
      <c r="A8" s="119" t="s">
        <v>19</v>
      </c>
      <c r="B8" s="120" t="s">
        <v>14</v>
      </c>
      <c r="C8" s="52">
        <v>24.07</v>
      </c>
      <c r="D8" s="53">
        <v>22.85</v>
      </c>
      <c r="E8" s="121">
        <f>IF(C8="","",MAX(C8,D8))</f>
        <v>24.07</v>
      </c>
      <c r="F8" s="122">
        <f>IF(C8="","",RANK(E8,$E$6:$E$15,1))</f>
        <v>1</v>
      </c>
      <c r="G8" s="123">
        <v>117.47</v>
      </c>
      <c r="H8" s="123">
        <v>116.8</v>
      </c>
      <c r="I8" s="124">
        <v>10</v>
      </c>
      <c r="J8" s="125">
        <f t="shared" si="3"/>
        <v>127.47</v>
      </c>
      <c r="K8" s="125"/>
      <c r="L8" s="125"/>
      <c r="M8" s="124"/>
      <c r="N8" s="125">
        <f>IF(L8="","",L8+M8)</f>
      </c>
      <c r="O8" s="42">
        <f t="shared" si="0"/>
        <v>127.47</v>
      </c>
      <c r="P8" s="50">
        <f t="shared" si="1"/>
        <v>9</v>
      </c>
      <c r="Q8" s="126">
        <f t="shared" si="2"/>
        <v>10</v>
      </c>
      <c r="R8" s="66">
        <f>IF(Q8="","",RANK(Q8,$Q$6:$Q$15,1))</f>
        <v>4</v>
      </c>
      <c r="S8" s="97">
        <f>IF(R8="","",VLOOKUP(R8,'Bodové hodnocení'!$A$1:$B$20,2,FALSE))</f>
        <v>8</v>
      </c>
      <c r="T8" s="189"/>
      <c r="U8" s="189"/>
      <c r="V8" s="151"/>
    </row>
    <row r="9" spans="1:22" s="152" customFormat="1" ht="15.75">
      <c r="A9" s="119" t="s">
        <v>20</v>
      </c>
      <c r="B9" s="120" t="s">
        <v>17</v>
      </c>
      <c r="C9" s="52">
        <v>33.55</v>
      </c>
      <c r="D9" s="53">
        <v>32.56</v>
      </c>
      <c r="E9" s="121">
        <f>IF(C9="","",MAX(C9,D9))</f>
        <v>33.55</v>
      </c>
      <c r="F9" s="122">
        <f>IF(C9="","",RANK(E9,$E$6:$E$15,1))</f>
        <v>5</v>
      </c>
      <c r="G9" s="178">
        <v>78.85</v>
      </c>
      <c r="H9" s="178">
        <v>78.94</v>
      </c>
      <c r="I9" s="124"/>
      <c r="J9" s="125">
        <f t="shared" si="3"/>
        <v>78.94</v>
      </c>
      <c r="K9" s="125"/>
      <c r="L9" s="125"/>
      <c r="M9" s="124"/>
      <c r="N9" s="125">
        <f aca="true" t="shared" si="4" ref="N9:N15">IF(L9="","",L9+M9)</f>
      </c>
      <c r="O9" s="42">
        <f t="shared" si="0"/>
        <v>78.94</v>
      </c>
      <c r="P9" s="50">
        <f t="shared" si="1"/>
        <v>1</v>
      </c>
      <c r="Q9" s="126">
        <f t="shared" si="2"/>
        <v>6</v>
      </c>
      <c r="R9" s="66">
        <v>2</v>
      </c>
      <c r="S9" s="97">
        <f>IF(R9="","",VLOOKUP(R9,'Bodové hodnocení'!$A$1:$B$20,2,FALSE))</f>
        <v>10</v>
      </c>
      <c r="T9" s="189"/>
      <c r="U9" s="189"/>
      <c r="V9" s="151"/>
    </row>
    <row r="10" spans="1:22" s="152" customFormat="1" ht="15.75">
      <c r="A10" s="119" t="s">
        <v>21</v>
      </c>
      <c r="B10" s="18" t="s">
        <v>13</v>
      </c>
      <c r="C10" s="52">
        <v>27.97</v>
      </c>
      <c r="D10" s="53">
        <v>27.22</v>
      </c>
      <c r="E10" s="121">
        <f aca="true" t="shared" si="5" ref="E10:E15">IF(C10="","",MAX(C10,D10))</f>
        <v>27.97</v>
      </c>
      <c r="F10" s="122">
        <f>IF(C10="","",RANK(E10,$E$6:$E$15,1))</f>
        <v>3</v>
      </c>
      <c r="G10" s="123">
        <v>77.1</v>
      </c>
      <c r="H10" s="123">
        <v>77.05</v>
      </c>
      <c r="I10" s="124">
        <v>10</v>
      </c>
      <c r="J10" s="125">
        <f t="shared" si="3"/>
        <v>87.1</v>
      </c>
      <c r="K10" s="125">
        <v>146.94</v>
      </c>
      <c r="L10" s="125">
        <v>146.99</v>
      </c>
      <c r="M10" s="124">
        <v>10</v>
      </c>
      <c r="N10" s="125">
        <f t="shared" si="4"/>
        <v>156.99</v>
      </c>
      <c r="O10" s="42">
        <f t="shared" si="0"/>
        <v>87.1</v>
      </c>
      <c r="P10" s="50">
        <f t="shared" si="1"/>
        <v>3</v>
      </c>
      <c r="Q10" s="126">
        <f t="shared" si="2"/>
        <v>6</v>
      </c>
      <c r="R10" s="66">
        <f>IF(Q10="","",RANK(Q10,$Q$6:$Q$15,1))</f>
        <v>1</v>
      </c>
      <c r="S10" s="97">
        <f>IF(R10="","",VLOOKUP(R10,'Bodové hodnocení'!$A$1:$B$20,2,FALSE))</f>
        <v>11</v>
      </c>
      <c r="T10" s="189"/>
      <c r="U10" s="189"/>
      <c r="V10" s="151"/>
    </row>
    <row r="11" spans="1:22" s="152" customFormat="1" ht="15.75">
      <c r="A11" s="119" t="s">
        <v>22</v>
      </c>
      <c r="B11" s="18" t="s">
        <v>7</v>
      </c>
      <c r="C11" s="52">
        <v>33.4</v>
      </c>
      <c r="D11" s="53">
        <v>33.2</v>
      </c>
      <c r="E11" s="121">
        <f t="shared" si="5"/>
        <v>33.4</v>
      </c>
      <c r="F11" s="122">
        <f>IF(C11="","",RANK(E11,$E$6:$E$15,1))</f>
        <v>4</v>
      </c>
      <c r="G11" s="178">
        <v>107.52</v>
      </c>
      <c r="H11" s="178">
        <v>107.62</v>
      </c>
      <c r="I11" s="124"/>
      <c r="J11" s="125">
        <f t="shared" si="3"/>
        <v>107.62</v>
      </c>
      <c r="K11" s="125"/>
      <c r="L11" s="125"/>
      <c r="M11" s="124"/>
      <c r="N11" s="125">
        <f t="shared" si="4"/>
      </c>
      <c r="O11" s="42">
        <f t="shared" si="0"/>
        <v>107.62</v>
      </c>
      <c r="P11" s="50">
        <f t="shared" si="1"/>
        <v>7</v>
      </c>
      <c r="Q11" s="126">
        <f t="shared" si="2"/>
        <v>11</v>
      </c>
      <c r="R11" s="66">
        <f>IF(Q11="","",RANK(Q11,$Q$6:$Q$15,1))</f>
        <v>6</v>
      </c>
      <c r="S11" s="97">
        <f>IF(R11="","",VLOOKUP(R11,'Bodové hodnocení'!$A$1:$B$20,2,FALSE))</f>
        <v>6</v>
      </c>
      <c r="T11" s="189"/>
      <c r="U11" s="189"/>
      <c r="V11" s="151"/>
    </row>
    <row r="12" spans="1:22" s="152" customFormat="1" ht="15.75">
      <c r="A12" s="119" t="s">
        <v>23</v>
      </c>
      <c r="B12" s="18" t="s">
        <v>5</v>
      </c>
      <c r="C12" s="52">
        <v>76.43</v>
      </c>
      <c r="D12" s="53">
        <v>73.15</v>
      </c>
      <c r="E12" s="121">
        <f t="shared" si="5"/>
        <v>76.43</v>
      </c>
      <c r="F12" s="122">
        <f>IF(C12="","",RANK(E12,$E$6:$E$15,1))</f>
        <v>7</v>
      </c>
      <c r="G12" s="123">
        <v>125.32</v>
      </c>
      <c r="H12" s="123">
        <v>125.12</v>
      </c>
      <c r="I12" s="124"/>
      <c r="J12" s="125">
        <f t="shared" si="3"/>
        <v>125.32</v>
      </c>
      <c r="K12" s="125"/>
      <c r="L12" s="125"/>
      <c r="M12" s="124"/>
      <c r="N12" s="125">
        <f t="shared" si="4"/>
      </c>
      <c r="O12" s="42">
        <f t="shared" si="0"/>
        <v>125.32</v>
      </c>
      <c r="P12" s="50">
        <f t="shared" si="1"/>
        <v>8</v>
      </c>
      <c r="Q12" s="126">
        <f t="shared" si="2"/>
        <v>15</v>
      </c>
      <c r="R12" s="66">
        <f>IF(Q12="","",RANK(Q12,$Q$6:$Q$15,1))</f>
        <v>9</v>
      </c>
      <c r="S12" s="97">
        <f>IF(R12="","",VLOOKUP(R12,'Bodové hodnocení'!$A$1:$B$20,2,FALSE))</f>
        <v>3</v>
      </c>
      <c r="T12" s="189"/>
      <c r="U12" s="189"/>
      <c r="V12" s="151"/>
    </row>
    <row r="13" spans="1:22" s="152" customFormat="1" ht="15.75">
      <c r="A13" s="119" t="s">
        <v>25</v>
      </c>
      <c r="B13" s="21" t="s">
        <v>10</v>
      </c>
      <c r="C13" s="52">
        <v>31.68</v>
      </c>
      <c r="D13" s="53">
        <v>33.23</v>
      </c>
      <c r="E13" s="121" t="s">
        <v>76</v>
      </c>
      <c r="F13" s="122">
        <v>8</v>
      </c>
      <c r="G13" s="178">
        <v>128.26</v>
      </c>
      <c r="H13" s="178">
        <v>127.94</v>
      </c>
      <c r="I13" s="124"/>
      <c r="J13" s="125">
        <f t="shared" si="3"/>
        <v>128.26</v>
      </c>
      <c r="K13" s="125"/>
      <c r="L13" s="125"/>
      <c r="M13" s="124"/>
      <c r="N13" s="125">
        <f t="shared" si="4"/>
      </c>
      <c r="O13" s="42">
        <f t="shared" si="0"/>
        <v>128.26</v>
      </c>
      <c r="P13" s="50">
        <f t="shared" si="1"/>
        <v>10</v>
      </c>
      <c r="Q13" s="126">
        <f t="shared" si="2"/>
        <v>18</v>
      </c>
      <c r="R13" s="66">
        <f>IF(Q13="","",RANK(Q13,$Q$6:$Q$15,1))</f>
        <v>10</v>
      </c>
      <c r="S13" s="97">
        <f>IF(R13="","",VLOOKUP(R13,'Bodové hodnocení'!$A$1:$B$20,2,FALSE))</f>
        <v>2</v>
      </c>
      <c r="T13" s="189"/>
      <c r="U13" s="189"/>
      <c r="V13" s="151"/>
    </row>
    <row r="14" spans="1:22" s="152" customFormat="1" ht="15.75">
      <c r="A14" s="119" t="s">
        <v>26</v>
      </c>
      <c r="B14" s="21" t="s">
        <v>66</v>
      </c>
      <c r="C14" s="52">
        <v>22.75</v>
      </c>
      <c r="D14" s="53">
        <v>22.23</v>
      </c>
      <c r="E14" s="121" t="s">
        <v>76</v>
      </c>
      <c r="F14" s="122">
        <v>8</v>
      </c>
      <c r="G14" s="123">
        <v>85.71</v>
      </c>
      <c r="H14" s="123">
        <v>85.59</v>
      </c>
      <c r="I14" s="124"/>
      <c r="J14" s="125">
        <f t="shared" si="3"/>
        <v>85.71</v>
      </c>
      <c r="K14" s="125"/>
      <c r="L14" s="125"/>
      <c r="M14" s="124"/>
      <c r="N14" s="125">
        <f t="shared" si="4"/>
      </c>
      <c r="O14" s="42">
        <f t="shared" si="0"/>
        <v>85.71</v>
      </c>
      <c r="P14" s="50">
        <f t="shared" si="1"/>
        <v>2</v>
      </c>
      <c r="Q14" s="126">
        <f t="shared" si="2"/>
        <v>10</v>
      </c>
      <c r="R14" s="66">
        <v>5</v>
      </c>
      <c r="S14" s="97">
        <f>IF(R14="","",VLOOKUP(R14,'Bodové hodnocení'!$A$1:$B$20,2,FALSE))</f>
        <v>7</v>
      </c>
      <c r="T14" s="189"/>
      <c r="U14" s="189"/>
      <c r="V14" s="151"/>
    </row>
    <row r="15" spans="1:22" s="152" customFormat="1" ht="16.5" thickBot="1">
      <c r="A15" s="119" t="s">
        <v>27</v>
      </c>
      <c r="B15" s="21" t="s">
        <v>8</v>
      </c>
      <c r="C15" s="52">
        <v>25.38</v>
      </c>
      <c r="D15" s="53">
        <v>24.79</v>
      </c>
      <c r="E15" s="121">
        <f t="shared" si="5"/>
        <v>25.38</v>
      </c>
      <c r="F15" s="122">
        <f>IF(C15="","",RANK(E15,$E$6:$E$15,1))</f>
        <v>2</v>
      </c>
      <c r="G15" s="178">
        <v>103.78</v>
      </c>
      <c r="H15" s="178">
        <v>103.5</v>
      </c>
      <c r="I15" s="124"/>
      <c r="J15" s="125">
        <f t="shared" si="3"/>
        <v>103.78</v>
      </c>
      <c r="K15" s="125">
        <v>103.65</v>
      </c>
      <c r="L15" s="125">
        <v>102.33</v>
      </c>
      <c r="M15" s="124">
        <v>30</v>
      </c>
      <c r="N15" s="125">
        <f t="shared" si="4"/>
        <v>132.32999999999998</v>
      </c>
      <c r="O15" s="42">
        <f t="shared" si="0"/>
        <v>103.78</v>
      </c>
      <c r="P15" s="50">
        <f t="shared" si="1"/>
        <v>6</v>
      </c>
      <c r="Q15" s="126">
        <f t="shared" si="2"/>
        <v>8</v>
      </c>
      <c r="R15" s="66">
        <f>IF(Q15="","",RANK(Q15,$Q$6:$Q$15,1))</f>
        <v>3</v>
      </c>
      <c r="S15" s="97">
        <f>IF(R15="","",VLOOKUP(R15,'Bodové hodnocení'!$A$1:$B$20,2,FALSE))</f>
        <v>9</v>
      </c>
      <c r="T15" s="189"/>
      <c r="U15" s="189"/>
      <c r="V15" s="151"/>
    </row>
    <row r="16" spans="1:21" ht="16.5" thickBot="1">
      <c r="A16" s="43"/>
      <c r="B16" s="43"/>
      <c r="C16" s="44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5"/>
      <c r="S16" s="46"/>
      <c r="T16" s="40"/>
      <c r="U16" s="40"/>
    </row>
    <row r="17" spans="1:21" ht="16.5" thickBot="1">
      <c r="A17" s="273" t="s">
        <v>45</v>
      </c>
      <c r="B17" s="274"/>
      <c r="C17" s="273" t="s">
        <v>33</v>
      </c>
      <c r="D17" s="277"/>
      <c r="E17" s="277"/>
      <c r="F17" s="274"/>
      <c r="G17" s="279" t="s">
        <v>46</v>
      </c>
      <c r="H17" s="279"/>
      <c r="I17" s="279"/>
      <c r="J17" s="279"/>
      <c r="K17" s="279"/>
      <c r="L17" s="279"/>
      <c r="M17" s="279"/>
      <c r="N17" s="279"/>
      <c r="O17" s="279"/>
      <c r="P17" s="279"/>
      <c r="Q17" s="280" t="s">
        <v>35</v>
      </c>
      <c r="R17" s="281" t="s">
        <v>36</v>
      </c>
      <c r="S17" s="284" t="s">
        <v>37</v>
      </c>
      <c r="T17" s="40"/>
      <c r="U17" s="47"/>
    </row>
    <row r="18" spans="1:21" ht="16.5" thickBot="1">
      <c r="A18" s="275"/>
      <c r="B18" s="276"/>
      <c r="C18" s="275"/>
      <c r="D18" s="278"/>
      <c r="E18" s="278"/>
      <c r="F18" s="276"/>
      <c r="G18" s="282" t="s">
        <v>50</v>
      </c>
      <c r="H18" s="283"/>
      <c r="I18" s="283"/>
      <c r="J18" s="283"/>
      <c r="K18" s="283" t="s">
        <v>51</v>
      </c>
      <c r="L18" s="283"/>
      <c r="M18" s="283"/>
      <c r="N18" s="283"/>
      <c r="O18" s="285" t="s">
        <v>41</v>
      </c>
      <c r="P18" s="287" t="s">
        <v>42</v>
      </c>
      <c r="Q18" s="280"/>
      <c r="R18" s="281"/>
      <c r="S18" s="284"/>
      <c r="T18" s="40"/>
      <c r="U18" s="47"/>
    </row>
    <row r="19" spans="1:21" ht="16.5" thickBot="1">
      <c r="A19" s="54" t="s">
        <v>38</v>
      </c>
      <c r="B19" s="34" t="s">
        <v>2</v>
      </c>
      <c r="C19" s="33" t="s">
        <v>39</v>
      </c>
      <c r="D19" s="35" t="s">
        <v>40</v>
      </c>
      <c r="E19" s="55" t="s">
        <v>41</v>
      </c>
      <c r="F19" s="37" t="s">
        <v>42</v>
      </c>
      <c r="G19" s="162" t="s">
        <v>43</v>
      </c>
      <c r="H19" s="38" t="s">
        <v>44</v>
      </c>
      <c r="I19" s="38" t="s">
        <v>47</v>
      </c>
      <c r="J19" s="38" t="s">
        <v>41</v>
      </c>
      <c r="K19" s="38" t="s">
        <v>43</v>
      </c>
      <c r="L19" s="38" t="s">
        <v>44</v>
      </c>
      <c r="M19" s="38" t="s">
        <v>47</v>
      </c>
      <c r="N19" s="38" t="s">
        <v>41</v>
      </c>
      <c r="O19" s="286"/>
      <c r="P19" s="288"/>
      <c r="Q19" s="280"/>
      <c r="R19" s="281"/>
      <c r="S19" s="284"/>
      <c r="T19" s="40"/>
      <c r="U19" s="48">
        <f>IF(T19="","",VLOOKUP(T19,'Bodové hodnocení'!$A$1:$B$20,2,FALSE))</f>
      </c>
    </row>
    <row r="20" spans="1:22" s="152" customFormat="1" ht="15.75">
      <c r="A20" s="39" t="s">
        <v>16</v>
      </c>
      <c r="B20" s="26" t="s">
        <v>4</v>
      </c>
      <c r="C20" s="52">
        <v>23.1</v>
      </c>
      <c r="D20" s="53">
        <v>25.17</v>
      </c>
      <c r="E20" s="121">
        <f>IF(C20="","",MAX(C20,D20))</f>
        <v>25.17</v>
      </c>
      <c r="F20" s="122">
        <f>IF(C20="","",RANK(E20,$E$20:$E$29,1))</f>
        <v>3</v>
      </c>
      <c r="G20" s="123">
        <v>70.54</v>
      </c>
      <c r="H20" s="123">
        <v>70.53</v>
      </c>
      <c r="I20" s="124">
        <v>10</v>
      </c>
      <c r="J20" s="125">
        <f>IF(G20="","",MAX(G20,H20)+I20)</f>
        <v>80.54</v>
      </c>
      <c r="K20" s="125">
        <v>77.48</v>
      </c>
      <c r="L20" s="125">
        <v>78.03</v>
      </c>
      <c r="M20" s="124"/>
      <c r="N20" s="125">
        <f>IF(L20="","",MAX(K20,L20)+M20)</f>
        <v>78.03</v>
      </c>
      <c r="O20" s="42">
        <f>IF(J20="","",MIN(N20,J20))</f>
        <v>78.03</v>
      </c>
      <c r="P20" s="50">
        <f>IF(O20="","",RANK(O20,$O$20:$O$29,1))</f>
        <v>6</v>
      </c>
      <c r="Q20" s="126">
        <f>IF(F20="","",SUM(P20,F20))</f>
        <v>9</v>
      </c>
      <c r="R20" s="66">
        <v>4</v>
      </c>
      <c r="S20" s="97">
        <f>IF(R20="","",VLOOKUP(R20,'Bodové hodnocení'!$A$1:$B$20,2,FALSE))</f>
        <v>8</v>
      </c>
      <c r="T20" s="189"/>
      <c r="U20" s="48">
        <f>IF(T20="","",VLOOKUP(T20,'Bodové hodnocení'!$A$1:$B$20,2,FALSE))</f>
      </c>
      <c r="V20" s="151"/>
    </row>
    <row r="21" spans="1:22" s="152" customFormat="1" ht="15.75">
      <c r="A21" s="119" t="s">
        <v>18</v>
      </c>
      <c r="B21" s="177" t="s">
        <v>6</v>
      </c>
      <c r="C21" s="52">
        <v>27.27</v>
      </c>
      <c r="D21" s="53">
        <v>30.36</v>
      </c>
      <c r="E21" s="121">
        <f>IF(C21="","",MAX(C21,D21))</f>
        <v>30.36</v>
      </c>
      <c r="F21" s="122">
        <f aca="true" t="shared" si="6" ref="F21:F28">IF(C21="","",RANK(E21,$E$20:$E$29,1))</f>
        <v>5</v>
      </c>
      <c r="G21" s="178">
        <v>64.84</v>
      </c>
      <c r="H21" s="178">
        <v>64.92</v>
      </c>
      <c r="I21" s="124"/>
      <c r="J21" s="125">
        <f aca="true" t="shared" si="7" ref="J21:J29">IF(G21="","",MAX(G21,H21)+I21)</f>
        <v>64.92</v>
      </c>
      <c r="K21" s="125">
        <v>74.08</v>
      </c>
      <c r="L21" s="125">
        <v>74.24</v>
      </c>
      <c r="M21" s="124">
        <v>10</v>
      </c>
      <c r="N21" s="125">
        <f>IF(L21="","",L21+M21)</f>
        <v>84.24</v>
      </c>
      <c r="O21" s="42">
        <f aca="true" t="shared" si="8" ref="O21:O29">IF(J21="","",MIN(N21,J21))</f>
        <v>64.92</v>
      </c>
      <c r="P21" s="50">
        <f>IF(O21="","",RANK(O21,$O$20:$O$29,1))</f>
        <v>2</v>
      </c>
      <c r="Q21" s="126">
        <f>IF(F21="","",SUM(P21,F21))</f>
        <v>7</v>
      </c>
      <c r="R21" s="66">
        <f>IF(Q21="","",RANK(Q21,$Q$20:$Q$29,1))</f>
        <v>2</v>
      </c>
      <c r="S21" s="97">
        <f>IF(R21="","",VLOOKUP(R21,'Bodové hodnocení'!$A$1:$B$20,2,FALSE))</f>
        <v>10</v>
      </c>
      <c r="T21" s="189"/>
      <c r="U21" s="47"/>
      <c r="V21" s="151"/>
    </row>
    <row r="22" spans="1:22" s="152" customFormat="1" ht="15.75">
      <c r="A22" s="119" t="s">
        <v>19</v>
      </c>
      <c r="B22" s="120" t="s">
        <v>14</v>
      </c>
      <c r="C22" s="52">
        <v>20.18</v>
      </c>
      <c r="D22" s="53">
        <v>21.86</v>
      </c>
      <c r="E22" s="121">
        <f>IF(C22="","",MAX(C22,D22))</f>
        <v>21.86</v>
      </c>
      <c r="F22" s="122">
        <f t="shared" si="6"/>
        <v>1</v>
      </c>
      <c r="G22" s="123">
        <v>65.34</v>
      </c>
      <c r="H22" s="123">
        <v>65.42</v>
      </c>
      <c r="I22" s="124"/>
      <c r="J22" s="125">
        <f t="shared" si="7"/>
        <v>65.42</v>
      </c>
      <c r="K22" s="125">
        <v>83.96</v>
      </c>
      <c r="L22" s="125">
        <v>83.25</v>
      </c>
      <c r="M22" s="124"/>
      <c r="N22" s="125">
        <f>IF(L22="","",L22+M22)</f>
        <v>83.25</v>
      </c>
      <c r="O22" s="42">
        <f t="shared" si="8"/>
        <v>65.42</v>
      </c>
      <c r="P22" s="50">
        <f>IF(O22="","",RANK(O22,$O$20:$O$29,1))</f>
        <v>3</v>
      </c>
      <c r="Q22" s="126">
        <f aca="true" t="shared" si="9" ref="Q22:Q29">IF(F22="","",SUM(P22,F22))</f>
        <v>4</v>
      </c>
      <c r="R22" s="66">
        <f aca="true" t="shared" si="10" ref="R22:R29">IF(Q22="","",RANK(Q22,$Q$20:$Q$29,1))</f>
        <v>1</v>
      </c>
      <c r="S22" s="97">
        <f>IF(R22="","",VLOOKUP(R22,'Bodové hodnocení'!$A$1:$B$20,2,FALSE))</f>
        <v>11</v>
      </c>
      <c r="T22" s="189"/>
      <c r="U22" s="189"/>
      <c r="V22" s="151"/>
    </row>
    <row r="23" spans="1:22" s="152" customFormat="1" ht="15.75">
      <c r="A23" s="119" t="s">
        <v>20</v>
      </c>
      <c r="B23" s="120" t="s">
        <v>17</v>
      </c>
      <c r="C23" s="52">
        <v>29.01</v>
      </c>
      <c r="D23" s="53">
        <v>27.59</v>
      </c>
      <c r="E23" s="121">
        <f>IF(C23="","",MAX(C23,D23))</f>
        <v>29.01</v>
      </c>
      <c r="F23" s="122">
        <f t="shared" si="6"/>
        <v>4</v>
      </c>
      <c r="G23" s="178">
        <v>68.45</v>
      </c>
      <c r="H23" s="178">
        <v>68.38</v>
      </c>
      <c r="I23" s="124"/>
      <c r="J23" s="125">
        <f t="shared" si="7"/>
        <v>68.45</v>
      </c>
      <c r="K23" s="125"/>
      <c r="L23" s="125"/>
      <c r="M23" s="124"/>
      <c r="N23" s="125">
        <f aca="true" t="shared" si="11" ref="N23:N29">IF(L23="","",L23+M23)</f>
      </c>
      <c r="O23" s="42">
        <f t="shared" si="8"/>
        <v>68.45</v>
      </c>
      <c r="P23" s="50">
        <f>IF(O23="","",RANK(O23,$O$20:$O$29,1))</f>
        <v>5</v>
      </c>
      <c r="Q23" s="126">
        <f t="shared" si="9"/>
        <v>9</v>
      </c>
      <c r="R23" s="66">
        <v>5</v>
      </c>
      <c r="S23" s="97">
        <f>IF(R23="","",VLOOKUP(R23,'Bodové hodnocení'!$A$1:$B$20,2,FALSE))</f>
        <v>7</v>
      </c>
      <c r="T23" s="188"/>
      <c r="U23" s="188"/>
      <c r="V23" s="151"/>
    </row>
    <row r="24" spans="1:22" s="152" customFormat="1" ht="15.75">
      <c r="A24" s="119" t="s">
        <v>21</v>
      </c>
      <c r="B24" s="18" t="s">
        <v>13</v>
      </c>
      <c r="C24" s="52">
        <v>19.73</v>
      </c>
      <c r="D24" s="53">
        <v>19.85</v>
      </c>
      <c r="E24" s="121" t="s">
        <v>76</v>
      </c>
      <c r="F24" s="122">
        <v>8</v>
      </c>
      <c r="G24" s="123">
        <v>63.28</v>
      </c>
      <c r="H24" s="123">
        <v>63.22</v>
      </c>
      <c r="I24" s="124"/>
      <c r="J24" s="125">
        <f t="shared" si="7"/>
        <v>63.28</v>
      </c>
      <c r="K24" s="125">
        <v>76.38</v>
      </c>
      <c r="L24" s="125">
        <v>76.19</v>
      </c>
      <c r="M24" s="124"/>
      <c r="N24" s="125">
        <f t="shared" si="11"/>
        <v>76.19</v>
      </c>
      <c r="O24" s="42">
        <f t="shared" si="8"/>
        <v>63.28</v>
      </c>
      <c r="P24" s="50">
        <f aca="true" t="shared" si="12" ref="P24:P29">IF(O24="","",RANK(O24,$O$20:$O$29,1))</f>
        <v>1</v>
      </c>
      <c r="Q24" s="126">
        <f t="shared" si="9"/>
        <v>9</v>
      </c>
      <c r="R24" s="66">
        <v>6</v>
      </c>
      <c r="S24" s="97">
        <f>IF(R24="","",VLOOKUP(R24,'Bodové hodnocení'!$A$1:$B$20,2,FALSE))</f>
        <v>6</v>
      </c>
      <c r="T24" s="188"/>
      <c r="U24" s="188"/>
      <c r="V24" s="151"/>
    </row>
    <row r="25" spans="1:22" s="152" customFormat="1" ht="15.75">
      <c r="A25" s="119" t="s">
        <v>22</v>
      </c>
      <c r="B25" s="18" t="s">
        <v>8</v>
      </c>
      <c r="C25" s="52">
        <v>22.37</v>
      </c>
      <c r="D25" s="53">
        <v>23.3</v>
      </c>
      <c r="E25" s="121">
        <f>IF(C25="","",MAX(C25,D25))</f>
        <v>23.3</v>
      </c>
      <c r="F25" s="122">
        <f t="shared" si="6"/>
        <v>2</v>
      </c>
      <c r="G25" s="178">
        <v>89.11</v>
      </c>
      <c r="H25" s="178">
        <v>89.12</v>
      </c>
      <c r="I25" s="124"/>
      <c r="J25" s="125">
        <f t="shared" si="7"/>
        <v>89.12</v>
      </c>
      <c r="K25" s="125">
        <v>78.94</v>
      </c>
      <c r="L25" s="125">
        <v>79.34</v>
      </c>
      <c r="M25" s="124"/>
      <c r="N25" s="125">
        <f t="shared" si="11"/>
        <v>79.34</v>
      </c>
      <c r="O25" s="42">
        <f t="shared" si="8"/>
        <v>79.34</v>
      </c>
      <c r="P25" s="50">
        <f t="shared" si="12"/>
        <v>7</v>
      </c>
      <c r="Q25" s="126">
        <f t="shared" si="9"/>
        <v>9</v>
      </c>
      <c r="R25" s="66">
        <f t="shared" si="10"/>
        <v>3</v>
      </c>
      <c r="S25" s="97">
        <f>IF(R25="","",VLOOKUP(R25,'Bodové hodnocení'!$A$1:$B$20,2,FALSE))</f>
        <v>9</v>
      </c>
      <c r="T25" s="188"/>
      <c r="U25" s="188"/>
      <c r="V25" s="151"/>
    </row>
    <row r="26" spans="1:22" s="152" customFormat="1" ht="15.75">
      <c r="A26" s="119" t="s">
        <v>23</v>
      </c>
      <c r="B26" s="18" t="s">
        <v>5</v>
      </c>
      <c r="C26" s="52">
        <v>19.98</v>
      </c>
      <c r="D26" s="53">
        <v>20.61</v>
      </c>
      <c r="E26" s="121" t="s">
        <v>76</v>
      </c>
      <c r="F26" s="122">
        <v>8</v>
      </c>
      <c r="G26" s="123">
        <v>86.82</v>
      </c>
      <c r="H26" s="123">
        <v>86.47</v>
      </c>
      <c r="I26" s="124">
        <v>10</v>
      </c>
      <c r="J26" s="125">
        <f t="shared" si="7"/>
        <v>96.82</v>
      </c>
      <c r="K26" s="125">
        <v>66.16</v>
      </c>
      <c r="L26" s="125">
        <v>66.09</v>
      </c>
      <c r="M26" s="124"/>
      <c r="N26" s="125">
        <f t="shared" si="11"/>
        <v>66.09</v>
      </c>
      <c r="O26" s="42">
        <f t="shared" si="8"/>
        <v>66.09</v>
      </c>
      <c r="P26" s="50">
        <f t="shared" si="12"/>
        <v>4</v>
      </c>
      <c r="Q26" s="126">
        <f t="shared" si="9"/>
        <v>12</v>
      </c>
      <c r="R26" s="66">
        <f t="shared" si="10"/>
        <v>7</v>
      </c>
      <c r="S26" s="97">
        <f>IF(R26="","",VLOOKUP(R26,'Bodové hodnocení'!$A$1:$B$20,2,FALSE))</f>
        <v>5</v>
      </c>
      <c r="T26" s="188"/>
      <c r="U26" s="188"/>
      <c r="V26" s="151"/>
    </row>
    <row r="27" spans="1:22" s="152" customFormat="1" ht="15.75">
      <c r="A27" s="119" t="s">
        <v>25</v>
      </c>
      <c r="B27" s="21" t="s">
        <v>10</v>
      </c>
      <c r="C27" s="52">
        <v>36.78</v>
      </c>
      <c r="D27" s="53">
        <v>37.57</v>
      </c>
      <c r="E27" s="121">
        <f>IF(C27="","",MAX(C27,D27))</f>
        <v>37.57</v>
      </c>
      <c r="F27" s="122">
        <f t="shared" si="6"/>
        <v>6</v>
      </c>
      <c r="G27" s="178">
        <v>79.48</v>
      </c>
      <c r="H27" s="178">
        <v>79.28</v>
      </c>
      <c r="I27" s="124"/>
      <c r="J27" s="125">
        <f t="shared" si="7"/>
        <v>79.48</v>
      </c>
      <c r="K27" s="125"/>
      <c r="L27" s="125"/>
      <c r="M27" s="124"/>
      <c r="N27" s="125">
        <f t="shared" si="11"/>
      </c>
      <c r="O27" s="42">
        <f t="shared" si="8"/>
        <v>79.48</v>
      </c>
      <c r="P27" s="50">
        <f t="shared" si="12"/>
        <v>8</v>
      </c>
      <c r="Q27" s="126">
        <f t="shared" si="9"/>
        <v>14</v>
      </c>
      <c r="R27" s="66">
        <f t="shared" si="10"/>
        <v>8</v>
      </c>
      <c r="S27" s="97">
        <f>IF(R27="","",VLOOKUP(R27,'Bodové hodnocení'!$A$1:$B$20,2,FALSE))</f>
        <v>4</v>
      </c>
      <c r="T27" s="188"/>
      <c r="U27" s="188"/>
      <c r="V27" s="151"/>
    </row>
    <row r="28" spans="1:22" s="152" customFormat="1" ht="15.75">
      <c r="A28" s="119" t="s">
        <v>26</v>
      </c>
      <c r="B28" s="21" t="s">
        <v>24</v>
      </c>
      <c r="C28" s="52">
        <v>47.73</v>
      </c>
      <c r="D28" s="53">
        <v>43.28</v>
      </c>
      <c r="E28" s="121">
        <f>IF(C28="","",MAX(C28,D28))</f>
        <v>47.73</v>
      </c>
      <c r="F28" s="122">
        <f t="shared" si="6"/>
        <v>7</v>
      </c>
      <c r="G28" s="123">
        <v>64.65</v>
      </c>
      <c r="H28" s="123">
        <v>64.69</v>
      </c>
      <c r="I28" s="124">
        <v>20</v>
      </c>
      <c r="J28" s="125">
        <f t="shared" si="7"/>
        <v>84.69</v>
      </c>
      <c r="K28" s="125"/>
      <c r="L28" s="125"/>
      <c r="M28" s="124"/>
      <c r="N28" s="125">
        <f t="shared" si="11"/>
      </c>
      <c r="O28" s="42">
        <f t="shared" si="8"/>
        <v>84.69</v>
      </c>
      <c r="P28" s="50">
        <f t="shared" si="12"/>
        <v>9</v>
      </c>
      <c r="Q28" s="126">
        <f t="shared" si="9"/>
        <v>16</v>
      </c>
      <c r="R28" s="66">
        <f t="shared" si="10"/>
        <v>9</v>
      </c>
      <c r="S28" s="97">
        <f>IF(R28="","",VLOOKUP(R28,'Bodové hodnocení'!$A$1:$B$20,2,FALSE))</f>
        <v>3</v>
      </c>
      <c r="T28" s="188"/>
      <c r="U28" s="188"/>
      <c r="V28" s="151"/>
    </row>
    <row r="29" spans="1:22" s="152" customFormat="1" ht="16.5" thickBot="1">
      <c r="A29" s="119" t="s">
        <v>27</v>
      </c>
      <c r="B29" s="21" t="s">
        <v>7</v>
      </c>
      <c r="C29" s="52"/>
      <c r="D29" s="53"/>
      <c r="E29" s="121" t="s">
        <v>76</v>
      </c>
      <c r="F29" s="122">
        <v>8</v>
      </c>
      <c r="G29" s="178">
        <v>80.15</v>
      </c>
      <c r="H29" s="178">
        <v>80.35</v>
      </c>
      <c r="I29" s="124">
        <v>10</v>
      </c>
      <c r="J29" s="125">
        <f t="shared" si="7"/>
        <v>90.35</v>
      </c>
      <c r="K29" s="125"/>
      <c r="L29" s="125"/>
      <c r="M29" s="124"/>
      <c r="N29" s="125">
        <f t="shared" si="11"/>
      </c>
      <c r="O29" s="42">
        <f t="shared" si="8"/>
        <v>90.35</v>
      </c>
      <c r="P29" s="50">
        <f t="shared" si="12"/>
        <v>10</v>
      </c>
      <c r="Q29" s="126">
        <f t="shared" si="9"/>
        <v>18</v>
      </c>
      <c r="R29" s="66">
        <f t="shared" si="10"/>
        <v>10</v>
      </c>
      <c r="S29" s="97">
        <f>IF(R29="","",VLOOKUP(R29,'Bodové hodnocení'!$A$1:$B$20,2,FALSE))</f>
        <v>2</v>
      </c>
      <c r="T29" s="188"/>
      <c r="U29" s="188"/>
      <c r="V29" s="151"/>
    </row>
    <row r="30" spans="1:19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1"/>
      <c r="S30" s="64"/>
    </row>
  </sheetData>
  <sheetProtection selectLockedCells="1" selectUnlockedCells="1"/>
  <mergeCells count="21">
    <mergeCell ref="S17:S19"/>
    <mergeCell ref="O4:O5"/>
    <mergeCell ref="P4:P5"/>
    <mergeCell ref="G18:J18"/>
    <mergeCell ref="K18:N18"/>
    <mergeCell ref="C17:F18"/>
    <mergeCell ref="A17:B18"/>
    <mergeCell ref="R17:R19"/>
    <mergeCell ref="O18:O19"/>
    <mergeCell ref="P18:P19"/>
    <mergeCell ref="G17:P17"/>
    <mergeCell ref="Q17:Q19"/>
    <mergeCell ref="A1:S1"/>
    <mergeCell ref="G3:P3"/>
    <mergeCell ref="Q3:Q5"/>
    <mergeCell ref="R3:R5"/>
    <mergeCell ref="S3:S5"/>
    <mergeCell ref="C3:F4"/>
    <mergeCell ref="G4:J4"/>
    <mergeCell ref="K4:N4"/>
    <mergeCell ref="A3:B4"/>
  </mergeCells>
  <conditionalFormatting sqref="A6:S15">
    <cfRule type="expression" priority="32" dxfId="0" stopIfTrue="1">
      <formula>MOD(ROW(A65519)-ROW($A$5)+$Y$1,$Z$1+$Y$1)&lt;$Z$1</formula>
    </cfRule>
  </conditionalFormatting>
  <conditionalFormatting sqref="A20:S29">
    <cfRule type="expression" priority="1" dxfId="0" stopIfTrue="1">
      <formula>MOD(ROW(A20)-ROW($A$5)+$Y$1,$Z$1+$Y$1)&lt;$Z$1</formula>
    </cfRule>
  </conditionalFormatting>
  <printOptions/>
  <pageMargins left="0.7874015748031497" right="0.4330708661417323" top="0.7874015748031497" bottom="0.7480314960629921" header="0.31496062992125984" footer="0.31496062992125984"/>
  <pageSetup horizontalDpi="300" verticalDpi="300" orientation="landscape" paperSize="9" scale="58" r:id="rId1"/>
  <headerFooter alignWithMargins="0">
    <oddFooter>&amp;CHlučinská liga mládeže - 9. ročník 2020 / 2021&amp;RPro HLM zpracoval Durlák Jan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2022-06-05T13:51:26Z</cp:lastPrinted>
  <dcterms:created xsi:type="dcterms:W3CDTF">2020-07-09T14:15:10Z</dcterms:created>
  <dcterms:modified xsi:type="dcterms:W3CDTF">2022-06-19T15:57:11Z</dcterms:modified>
  <cp:category/>
  <cp:version/>
  <cp:contentType/>
  <cp:contentStatus/>
</cp:coreProperties>
</file>